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HNYHA\RADIO\08 ОКЕАН\03 компоненты на ОКЕАНы\06 174 ХА 2\архив фтп\"/>
    </mc:Choice>
  </mc:AlternateContent>
  <xr:revisionPtr revIDLastSave="0" documentId="13_ncr:1_{2ED0EA81-2251-484C-A1FD-492F3AD156C8}" xr6:coauthVersionLast="47" xr6:coauthVersionMax="47" xr10:uidLastSave="{00000000-0000-0000-0000-000000000000}"/>
  <bookViews>
    <workbookView xWindow="825" yWindow="-120" windowWidth="28095" windowHeight="16440" xr2:uid="{95429179-751B-49CA-A487-4EE02E91FC4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P16" i="1"/>
  <c r="P14" i="1"/>
  <c r="P15" i="1"/>
  <c r="AC8" i="1"/>
  <c r="AD8" i="1"/>
  <c r="Q8" i="1"/>
  <c r="R8" i="1"/>
  <c r="S8" i="1"/>
  <c r="T8" i="1"/>
  <c r="U8" i="1"/>
  <c r="U9" i="1" s="1"/>
  <c r="V8" i="1"/>
  <c r="V9" i="1" s="1"/>
  <c r="W8" i="1"/>
  <c r="X8" i="1"/>
  <c r="Y8" i="1"/>
  <c r="Z8" i="1"/>
  <c r="AA8" i="1"/>
  <c r="AB8" i="1"/>
  <c r="AE8" i="1"/>
  <c r="P8" i="1"/>
  <c r="P9" i="1" s="1"/>
  <c r="AF7" i="1"/>
  <c r="AF8" i="1" s="1"/>
  <c r="AF9" i="1" s="1"/>
  <c r="G39" i="1"/>
  <c r="G9" i="1"/>
  <c r="G8" i="1"/>
  <c r="G10" i="1" s="1"/>
  <c r="S9" i="1" l="1"/>
  <c r="X9" i="1"/>
  <c r="R9" i="1"/>
  <c r="AD9" i="1"/>
  <c r="T9" i="1"/>
  <c r="AE9" i="1"/>
  <c r="Z9" i="1"/>
  <c r="AC9" i="1"/>
  <c r="Y9" i="1"/>
  <c r="AA9" i="1"/>
  <c r="Q9" i="1"/>
  <c r="AB9" i="1"/>
  <c r="W9" i="1"/>
  <c r="I13" i="1"/>
  <c r="G11" i="1"/>
  <c r="H12" i="1" l="1"/>
  <c r="I12" i="1" l="1"/>
  <c r="I14" i="1" s="1"/>
  <c r="I15" i="1" l="1"/>
  <c r="L14" i="1"/>
  <c r="H16" i="1" l="1"/>
  <c r="L15" i="1"/>
  <c r="L16" i="1" s="1"/>
  <c r="L17" i="1" s="1"/>
  <c r="G18" i="1" l="1"/>
  <c r="G20" i="1" s="1"/>
  <c r="G23" i="1" s="1"/>
  <c r="G25" i="1" s="1"/>
  <c r="G17" i="1"/>
  <c r="G19" i="1" s="1"/>
  <c r="G22" i="1" s="1"/>
  <c r="I28" i="1" l="1"/>
  <c r="G26" i="1"/>
  <c r="H27" i="1" s="1"/>
  <c r="I27" i="1" s="1"/>
  <c r="I29" i="1" s="1"/>
  <c r="L29" i="1" s="1"/>
  <c r="I30" i="1" l="1"/>
  <c r="H31" i="1" l="1"/>
  <c r="L30" i="1"/>
  <c r="L31" i="1" s="1"/>
  <c r="L32" i="1" s="1"/>
  <c r="G33" i="1" l="1"/>
  <c r="G35" i="1" s="1"/>
  <c r="G38" i="1" s="1"/>
  <c r="G40" i="1" s="1"/>
  <c r="G32" i="1"/>
  <c r="G34" i="1" s="1"/>
  <c r="G37" i="1" s="1"/>
  <c r="G41" i="1" l="1"/>
  <c r="H42" i="1" s="1"/>
  <c r="I42" i="1" s="1"/>
  <c r="I44" i="1" s="1"/>
  <c r="L44" i="1" s="1"/>
  <c r="I43" i="1"/>
  <c r="I45" i="1" l="1"/>
  <c r="L45" i="1" l="1"/>
  <c r="L46" i="1" s="1"/>
  <c r="L47" i="1" s="1"/>
  <c r="L9" i="1" s="1"/>
  <c r="H46" i="1"/>
  <c r="G47" i="1" l="1"/>
  <c r="G49" i="1" s="1"/>
  <c r="K7" i="1" s="1"/>
  <c r="G48" i="1"/>
  <c r="G50" i="1" s="1"/>
  <c r="K8" i="1" s="1"/>
</calcChain>
</file>

<file path=xl/sharedStrings.xml><?xml version="1.0" encoding="utf-8"?>
<sst xmlns="http://schemas.openxmlformats.org/spreadsheetml/2006/main" count="90" uniqueCount="36">
  <si>
    <t xml:space="preserve">база </t>
  </si>
  <si>
    <t>VT</t>
  </si>
  <si>
    <t>VD</t>
  </si>
  <si>
    <t>эмиттер</t>
  </si>
  <si>
    <t>коллектор</t>
  </si>
  <si>
    <t>АРУ</t>
  </si>
  <si>
    <t>задано</t>
  </si>
  <si>
    <t>расчёт</t>
  </si>
  <si>
    <t>аноды</t>
  </si>
  <si>
    <t>напряжения</t>
  </si>
  <si>
    <t>токи</t>
  </si>
  <si>
    <t>резистор</t>
  </si>
  <si>
    <t>питание</t>
  </si>
  <si>
    <t>мА</t>
  </si>
  <si>
    <t>диод</t>
  </si>
  <si>
    <t>потенциал</t>
  </si>
  <si>
    <t>дельта</t>
  </si>
  <si>
    <t>эммитер</t>
  </si>
  <si>
    <t>Re 1819</t>
  </si>
  <si>
    <t>Rd 1819</t>
  </si>
  <si>
    <t>Rdyn</t>
  </si>
  <si>
    <t>Gain total</t>
  </si>
  <si>
    <t>Кпер дБ</t>
  </si>
  <si>
    <t>Gain 2627</t>
  </si>
  <si>
    <t>Gain 2223</t>
  </si>
  <si>
    <t>Gain 1819</t>
  </si>
  <si>
    <t>norm Gain 1819</t>
  </si>
  <si>
    <t>norm Gain 2223</t>
  </si>
  <si>
    <t>norm Gain 2627</t>
  </si>
  <si>
    <t>атт дБ</t>
  </si>
  <si>
    <t>Вольт</t>
  </si>
  <si>
    <t>питание VT16E</t>
  </si>
  <si>
    <t>V feedback</t>
  </si>
  <si>
    <t>R23R24</t>
  </si>
  <si>
    <t>R33R34</t>
  </si>
  <si>
    <t>&lt;---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</si>
</sst>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_-;\-* #,##0.000_-;_-* &quot;-&quot;??_-;_-@_-"/>
    <numFmt numFmtId="165" formatCode="_-* #,##0.00\ _₽_-;\-* #,##0.00\ _₽_-;_-* &quot;-&quot;???\ _₽_-;_-@_-"/>
    <numFmt numFmtId="166" formatCode="_-* #,##0\ _₽_-;\-* #,##0\ _₽_-;_-* &quot;-&quot;???\ _₽_-;_-@_-"/>
    <numFmt numFmtId="167" formatCode="_-* #,##0.00\ _₽_-;\-* #,##0.00\ _₽_-;_-* &quot;-&quot;??\ _₽_-;_-@_-"/>
    <numFmt numFmtId="168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3" fontId="0" fillId="0" borderId="0" xfId="1" applyFont="1"/>
    <xf numFmtId="164" fontId="0" fillId="0" borderId="0" xfId="1" applyNumberFormat="1" applyFont="1"/>
    <xf numFmtId="164" fontId="0" fillId="3" borderId="0" xfId="1" applyNumberFormat="1" applyFont="1" applyFill="1"/>
    <xf numFmtId="0" fontId="2" fillId="4" borderId="0" xfId="0" applyFont="1" applyFill="1"/>
    <xf numFmtId="0" fontId="2" fillId="4" borderId="0" xfId="0" applyFont="1" applyFill="1" applyAlignment="1">
      <alignment horizontal="center"/>
    </xf>
    <xf numFmtId="164" fontId="0" fillId="5" borderId="0" xfId="1" applyNumberFormat="1" applyFont="1" applyFill="1"/>
    <xf numFmtId="0" fontId="0" fillId="6" borderId="0" xfId="0" applyFill="1"/>
    <xf numFmtId="0" fontId="0" fillId="7" borderId="0" xfId="0" applyFill="1"/>
    <xf numFmtId="166" fontId="0" fillId="0" borderId="0" xfId="0" applyNumberFormat="1"/>
    <xf numFmtId="168" fontId="0" fillId="0" borderId="0" xfId="0" applyNumberFormat="1"/>
    <xf numFmtId="2" fontId="0" fillId="0" borderId="0" xfId="0" applyNumberFormat="1"/>
    <xf numFmtId="167" fontId="0" fillId="3" borderId="0" xfId="0" applyNumberFormat="1" applyFill="1"/>
    <xf numFmtId="165" fontId="0" fillId="3" borderId="0" xfId="0" applyNumberFormat="1" applyFill="1"/>
    <xf numFmtId="168" fontId="0" fillId="3" borderId="0" xfId="0" applyNumberFormat="1" applyFill="1"/>
    <xf numFmtId="168" fontId="0" fillId="7" borderId="0" xfId="0" applyNumberFormat="1" applyFill="1"/>
    <xf numFmtId="0" fontId="0" fillId="2" borderId="1" xfId="0" applyFill="1" applyBorder="1"/>
    <xf numFmtId="164" fontId="0" fillId="7" borderId="2" xfId="1" applyNumberFormat="1" applyFont="1" applyFill="1" applyBorder="1"/>
    <xf numFmtId="0" fontId="0" fillId="7" borderId="2" xfId="0" applyFill="1" applyBorder="1"/>
    <xf numFmtId="164" fontId="0" fillId="7" borderId="2" xfId="0" applyNumberFormat="1" applyFill="1" applyBorder="1"/>
    <xf numFmtId="0" fontId="0" fillId="7" borderId="3" xfId="0" applyFill="1" applyBorder="1"/>
    <xf numFmtId="0" fontId="0" fillId="0" borderId="4" xfId="0" applyBorder="1"/>
    <xf numFmtId="164" fontId="0" fillId="3" borderId="5" xfId="1" applyNumberFormat="1" applyFont="1" applyFill="1" applyBorder="1"/>
    <xf numFmtId="0" fontId="0" fillId="7" borderId="5" xfId="0" applyFill="1" applyBorder="1"/>
    <xf numFmtId="164" fontId="0" fillId="7" borderId="5" xfId="0" applyNumberFormat="1" applyFill="1" applyBorder="1"/>
    <xf numFmtId="0" fontId="0" fillId="7" borderId="6" xfId="0" applyFill="1" applyBorder="1"/>
    <xf numFmtId="49" fontId="0" fillId="7" borderId="2" xfId="1" applyNumberFormat="1" applyFont="1" applyFill="1" applyBorder="1" applyAlignment="1">
      <alignment horizontal="center"/>
    </xf>
    <xf numFmtId="49" fontId="0" fillId="7" borderId="5" xfId="1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ru-RU" sz="1200" b="1" i="0" baseline="0">
                <a:latin typeface="Arial" panose="020B0604020202020204" pitchFamily="34" charset="0"/>
              </a:rPr>
              <a:t>АРУ в УПЧ К174ХА2  каскады в отдельности</a:t>
            </a:r>
          </a:p>
        </c:rich>
      </c:tx>
      <c:layout>
        <c:manualLayout>
          <c:xMode val="edge"/>
          <c:yMode val="edge"/>
          <c:x val="0.26294488188976373"/>
          <c:y val="3.32103345156706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1148164953957027"/>
          <c:y val="0.11708516990768877"/>
          <c:w val="0.84837848658748161"/>
          <c:h val="0.74929553340613175"/>
        </c:manualLayout>
      </c:layout>
      <c:scatterChart>
        <c:scatterStyle val="smoothMarker"/>
        <c:varyColors val="0"/>
        <c:ser>
          <c:idx val="1"/>
          <c:order val="0"/>
          <c:tx>
            <c:v>Кпер VT18V19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Лист1!$P$6:$AF$6</c:f>
              <c:numCache>
                <c:formatCode>0.0</c:formatCode>
                <c:ptCount val="17"/>
                <c:pt idx="0">
                  <c:v>2.5</c:v>
                </c:pt>
                <c:pt idx="1">
                  <c:v>2.4</c:v>
                </c:pt>
                <c:pt idx="2">
                  <c:v>2.2999999999999998</c:v>
                </c:pt>
                <c:pt idx="3">
                  <c:v>2.2000000000000002</c:v>
                </c:pt>
                <c:pt idx="4">
                  <c:v>2.1</c:v>
                </c:pt>
                <c:pt idx="5">
                  <c:v>2</c:v>
                </c:pt>
                <c:pt idx="6" formatCode="0.00">
                  <c:v>1.9</c:v>
                </c:pt>
                <c:pt idx="7" formatCode="0.00">
                  <c:v>1.85</c:v>
                </c:pt>
                <c:pt idx="8" formatCode="0.00">
                  <c:v>1.8</c:v>
                </c:pt>
                <c:pt idx="9" formatCode="0.00">
                  <c:v>1.75</c:v>
                </c:pt>
                <c:pt idx="10" formatCode="0.00">
                  <c:v>1.7</c:v>
                </c:pt>
                <c:pt idx="11" formatCode="0.00">
                  <c:v>1.65</c:v>
                </c:pt>
                <c:pt idx="12" formatCode="0.00">
                  <c:v>1.6</c:v>
                </c:pt>
                <c:pt idx="13" formatCode="0.00">
                  <c:v>1.59</c:v>
                </c:pt>
                <c:pt idx="14" formatCode="0.00">
                  <c:v>1.58</c:v>
                </c:pt>
                <c:pt idx="15" formatCode="0.00">
                  <c:v>1.55</c:v>
                </c:pt>
                <c:pt idx="16" formatCode="0.00">
                  <c:v>1.5</c:v>
                </c:pt>
              </c:numCache>
            </c:numRef>
          </c:xVal>
          <c:yVal>
            <c:numRef>
              <c:f>Лист1!$P$10:$AF$10</c:f>
              <c:numCache>
                <c:formatCode>0.0</c:formatCode>
                <c:ptCount val="17"/>
                <c:pt idx="0">
                  <c:v>8.5470085470085468</c:v>
                </c:pt>
                <c:pt idx="1">
                  <c:v>8.6538461538461551</c:v>
                </c:pt>
                <c:pt idx="2">
                  <c:v>8.5470085470085468</c:v>
                </c:pt>
                <c:pt idx="3">
                  <c:v>8.2264957264957275</c:v>
                </c:pt>
                <c:pt idx="4">
                  <c:v>7.6923076923076934</c:v>
                </c:pt>
                <c:pt idx="5">
                  <c:v>6.9444444444444446</c:v>
                </c:pt>
                <c:pt idx="6">
                  <c:v>5.9829059829059821</c:v>
                </c:pt>
                <c:pt idx="7">
                  <c:v>5.4220085470085486</c:v>
                </c:pt>
                <c:pt idx="8">
                  <c:v>4.8076923076923084</c:v>
                </c:pt>
                <c:pt idx="9">
                  <c:v>4.1399572649572649</c:v>
                </c:pt>
                <c:pt idx="10">
                  <c:v>3.4188034188034182</c:v>
                </c:pt>
                <c:pt idx="11">
                  <c:v>2.6442307692307678</c:v>
                </c:pt>
                <c:pt idx="12" formatCode="0.00">
                  <c:v>1.75</c:v>
                </c:pt>
                <c:pt idx="13" formatCode="0.00">
                  <c:v>1.54423076923077</c:v>
                </c:pt>
                <c:pt idx="14" formatCode="0.00">
                  <c:v>1.39</c:v>
                </c:pt>
                <c:pt idx="15" formatCode="0.00">
                  <c:v>1.05</c:v>
                </c:pt>
                <c:pt idx="16" formatCode="0.00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EB-42B9-9824-1DD6601D3A17}"/>
            </c:ext>
          </c:extLst>
        </c:ser>
        <c:ser>
          <c:idx val="2"/>
          <c:order val="1"/>
          <c:tx>
            <c:v>Кпер VT22VT23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Лист1!$P$6:$AF$6</c:f>
              <c:numCache>
                <c:formatCode>0.0</c:formatCode>
                <c:ptCount val="17"/>
                <c:pt idx="0">
                  <c:v>2.5</c:v>
                </c:pt>
                <c:pt idx="1">
                  <c:v>2.4</c:v>
                </c:pt>
                <c:pt idx="2">
                  <c:v>2.2999999999999998</c:v>
                </c:pt>
                <c:pt idx="3">
                  <c:v>2.2000000000000002</c:v>
                </c:pt>
                <c:pt idx="4">
                  <c:v>2.1</c:v>
                </c:pt>
                <c:pt idx="5">
                  <c:v>2</c:v>
                </c:pt>
                <c:pt idx="6" formatCode="0.00">
                  <c:v>1.9</c:v>
                </c:pt>
                <c:pt idx="7" formatCode="0.00">
                  <c:v>1.85</c:v>
                </c:pt>
                <c:pt idx="8" formatCode="0.00">
                  <c:v>1.8</c:v>
                </c:pt>
                <c:pt idx="9" formatCode="0.00">
                  <c:v>1.75</c:v>
                </c:pt>
                <c:pt idx="10" formatCode="0.00">
                  <c:v>1.7</c:v>
                </c:pt>
                <c:pt idx="11" formatCode="0.00">
                  <c:v>1.65</c:v>
                </c:pt>
                <c:pt idx="12" formatCode="0.00">
                  <c:v>1.6</c:v>
                </c:pt>
                <c:pt idx="13" formatCode="0.00">
                  <c:v>1.59</c:v>
                </c:pt>
                <c:pt idx="14" formatCode="0.00">
                  <c:v>1.58</c:v>
                </c:pt>
                <c:pt idx="15" formatCode="0.00">
                  <c:v>1.55</c:v>
                </c:pt>
                <c:pt idx="16" formatCode="0.00">
                  <c:v>1.5</c:v>
                </c:pt>
              </c:numCache>
            </c:numRef>
          </c:xVal>
          <c:yVal>
            <c:numRef>
              <c:f>Лист1!$P$11:$AF$11</c:f>
              <c:numCache>
                <c:formatCode>0.0</c:formatCode>
                <c:ptCount val="17"/>
                <c:pt idx="0">
                  <c:v>12.973137973137987</c:v>
                </c:pt>
                <c:pt idx="1">
                  <c:v>12.820512820512818</c:v>
                </c:pt>
                <c:pt idx="2">
                  <c:v>12.491781722550952</c:v>
                </c:pt>
                <c:pt idx="3">
                  <c:v>11.965811965811969</c:v>
                </c:pt>
                <c:pt idx="4">
                  <c:v>11.217948717948717</c:v>
                </c:pt>
                <c:pt idx="5">
                  <c:v>10.219249349684128</c:v>
                </c:pt>
                <c:pt idx="6">
                  <c:v>8.9355089355089294</c:v>
                </c:pt>
                <c:pt idx="7">
                  <c:v>8.1743192208308439</c:v>
                </c:pt>
                <c:pt idx="8">
                  <c:v>7.326007326007316</c:v>
                </c:pt>
                <c:pt idx="9">
                  <c:v>6.3841984573691892</c:v>
                </c:pt>
                <c:pt idx="10">
                  <c:v>5.3418803418803371</c:v>
                </c:pt>
                <c:pt idx="11">
                  <c:v>4.1913214990137941</c:v>
                </c:pt>
                <c:pt idx="12" formatCode="0.00">
                  <c:v>3</c:v>
                </c:pt>
                <c:pt idx="13" formatCode="0.00">
                  <c:v>2.7</c:v>
                </c:pt>
                <c:pt idx="14" formatCode="0.00">
                  <c:v>2.5</c:v>
                </c:pt>
                <c:pt idx="15" formatCode="0.00">
                  <c:v>1.7</c:v>
                </c:pt>
                <c:pt idx="16" formatCode="0.00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EB-42B9-9824-1DD6601D3A17}"/>
            </c:ext>
          </c:extLst>
        </c:ser>
        <c:ser>
          <c:idx val="3"/>
          <c:order val="2"/>
          <c:tx>
            <c:v>Кпер VT26VT27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Лист1!$P$6:$AF$6</c:f>
              <c:numCache>
                <c:formatCode>0.0</c:formatCode>
                <c:ptCount val="17"/>
                <c:pt idx="0">
                  <c:v>2.5</c:v>
                </c:pt>
                <c:pt idx="1">
                  <c:v>2.4</c:v>
                </c:pt>
                <c:pt idx="2">
                  <c:v>2.2999999999999998</c:v>
                </c:pt>
                <c:pt idx="3">
                  <c:v>2.2000000000000002</c:v>
                </c:pt>
                <c:pt idx="4">
                  <c:v>2.1</c:v>
                </c:pt>
                <c:pt idx="5">
                  <c:v>2</c:v>
                </c:pt>
                <c:pt idx="6" formatCode="0.00">
                  <c:v>1.9</c:v>
                </c:pt>
                <c:pt idx="7" formatCode="0.00">
                  <c:v>1.85</c:v>
                </c:pt>
                <c:pt idx="8" formatCode="0.00">
                  <c:v>1.8</c:v>
                </c:pt>
                <c:pt idx="9" formatCode="0.00">
                  <c:v>1.75</c:v>
                </c:pt>
                <c:pt idx="10" formatCode="0.00">
                  <c:v>1.7</c:v>
                </c:pt>
                <c:pt idx="11" formatCode="0.00">
                  <c:v>1.65</c:v>
                </c:pt>
                <c:pt idx="12" formatCode="0.00">
                  <c:v>1.6</c:v>
                </c:pt>
                <c:pt idx="13" formatCode="0.00">
                  <c:v>1.59</c:v>
                </c:pt>
                <c:pt idx="14" formatCode="0.00">
                  <c:v>1.58</c:v>
                </c:pt>
                <c:pt idx="15" formatCode="0.00">
                  <c:v>1.55</c:v>
                </c:pt>
                <c:pt idx="16" formatCode="0.00">
                  <c:v>1.5</c:v>
                </c:pt>
              </c:numCache>
            </c:numRef>
          </c:xVal>
          <c:yVal>
            <c:numRef>
              <c:f>Лист1!$P$12:$AF$12</c:f>
              <c:numCache>
                <c:formatCode>0.0</c:formatCode>
                <c:ptCount val="17"/>
                <c:pt idx="0">
                  <c:v>9.3555093555093638</c:v>
                </c:pt>
                <c:pt idx="1">
                  <c:v>8.653846153846148</c:v>
                </c:pt>
                <c:pt idx="2">
                  <c:v>7.9120879120879106</c:v>
                </c:pt>
                <c:pt idx="3">
                  <c:v>7.1266968325791948</c:v>
                </c:pt>
                <c:pt idx="4">
                  <c:v>6.2937062937062969</c:v>
                </c:pt>
                <c:pt idx="5">
                  <c:v>5.4086538461538538</c:v>
                </c:pt>
                <c:pt idx="6">
                  <c:v>4.4665012406947877</c:v>
                </c:pt>
                <c:pt idx="7">
                  <c:v>3.9722572509457761</c:v>
                </c:pt>
                <c:pt idx="8">
                  <c:v>3.4615384615384674</c:v>
                </c:pt>
                <c:pt idx="9">
                  <c:v>2.9335071707952971</c:v>
                </c:pt>
                <c:pt idx="10">
                  <c:v>2.3872679045092799</c:v>
                </c:pt>
                <c:pt idx="11">
                  <c:v>1.8218623481781393</c:v>
                </c:pt>
                <c:pt idx="12" formatCode="0.00">
                  <c:v>1.2362637362637399</c:v>
                </c:pt>
                <c:pt idx="13" formatCode="0.00">
                  <c:v>1.1166253101737103</c:v>
                </c:pt>
                <c:pt idx="14" formatCode="0.00">
                  <c:v>1.05</c:v>
                </c:pt>
                <c:pt idx="15" formatCode="0.00">
                  <c:v>0.99</c:v>
                </c:pt>
                <c:pt idx="16" formatCode="0.00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EB-42B9-9824-1DD6601D3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658128"/>
        <c:axId val="1119662928"/>
      </c:scatterChart>
      <c:valAx>
        <c:axId val="1119658128"/>
        <c:scaling>
          <c:orientation val="minMax"/>
          <c:max val="2.5"/>
          <c:min val="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ru-RU" sz="1100" b="1" i="0" baseline="0">
                    <a:latin typeface="Arial" panose="020B0604020202020204" pitchFamily="34" charset="0"/>
                  </a:rPr>
                  <a:t>напряжение АРУ от </a:t>
                </a:r>
                <a:r>
                  <a:rPr lang="en-US" sz="1100" b="1" i="0" baseline="0">
                    <a:latin typeface="Arial" panose="020B0604020202020204" pitchFamily="34" charset="0"/>
                  </a:rPr>
                  <a:t>VT31 (</a:t>
                </a:r>
                <a:r>
                  <a:rPr lang="ru-RU" sz="1100" b="1" i="0" baseline="0">
                    <a:latin typeface="Arial" panose="020B0604020202020204" pitchFamily="34" charset="0"/>
                  </a:rPr>
                  <a:t>эмиттер) </a:t>
                </a:r>
                <a:r>
                  <a:rPr lang="en-US" sz="1100" b="1" i="0" baseline="0">
                    <a:latin typeface="Arial" panose="020B0604020202020204" pitchFamily="34" charset="0"/>
                  </a:rPr>
                  <a:t>[B]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ru-RU"/>
            </a:p>
          </c:txPr>
        </c:title>
        <c:numFmt formatCode="0.0" sourceLinked="1"/>
        <c:majorTickMark val="out"/>
        <c:minorTickMark val="out"/>
        <c:tickLblPos val="nextTo"/>
        <c:spPr>
          <a:noFill/>
          <a:ln>
            <a:solidFill>
              <a:srgbClr val="FF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ru-RU"/>
          </a:p>
        </c:txPr>
        <c:crossAx val="1119662928"/>
        <c:crosses val="autoZero"/>
        <c:crossBetween val="midCat"/>
        <c:majorUnit val="0.1"/>
        <c:minorUnit val="2.5000000000000005E-2"/>
      </c:valAx>
      <c:valAx>
        <c:axId val="111966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070C0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ru-RU" sz="1100" b="1" i="0" baseline="0">
                    <a:latin typeface="Arial" panose="020B0604020202020204" pitchFamily="34" charset="0"/>
                  </a:rPr>
                  <a:t>Кпер линейно</a:t>
                </a:r>
              </a:p>
            </c:rich>
          </c:tx>
          <c:layout>
            <c:manualLayout>
              <c:xMode val="edge"/>
              <c:yMode val="edge"/>
              <c:x val="1.9237288135593219E-2"/>
              <c:y val="0.11616556615666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ru-RU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ru-RU"/>
          </a:p>
        </c:txPr>
        <c:crossAx val="1119658128"/>
        <c:crossesAt val="1.5"/>
        <c:crossBetween val="midCat"/>
      </c:valAx>
      <c:spPr>
        <a:noFill/>
        <a:ln>
          <a:solidFill>
            <a:srgbClr val="FF0000"/>
          </a:solidFill>
        </a:ln>
        <a:effectLst>
          <a:softEdge rad="0"/>
        </a:effectLst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ru-RU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ru-RU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ru-RU"/>
          </a:p>
        </c:txPr>
      </c:legendEntry>
      <c:layout>
        <c:manualLayout>
          <c:xMode val="edge"/>
          <c:yMode val="edge"/>
          <c:x val="0.14340677966101698"/>
          <c:y val="0.14778271986102215"/>
          <c:w val="0.20386440677966103"/>
          <c:h val="0.198589301696058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59267</xdr:colOff>
      <xdr:row>17</xdr:row>
      <xdr:rowOff>31750</xdr:rowOff>
    </xdr:from>
    <xdr:to>
      <xdr:col>30</xdr:col>
      <xdr:colOff>408517</xdr:colOff>
      <xdr:row>41</xdr:row>
      <xdr:rowOff>48683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85858BF-CAC0-CA2F-1C23-2D9732CF0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00F71-26B8-45B1-B4FE-D7D549BA5BC5}">
  <dimension ref="A2:AF50"/>
  <sheetViews>
    <sheetView tabSelected="1" topLeftCell="K17" zoomScale="150" zoomScaleNormal="150" workbookViewId="0">
      <selection activeCell="N37" sqref="N37"/>
    </sheetView>
  </sheetViews>
  <sheetFormatPr defaultRowHeight="15" x14ac:dyDescent="0.25"/>
  <cols>
    <col min="2" max="2" width="11.28515625" customWidth="1"/>
    <col min="3" max="4" width="9.140625" style="2"/>
    <col min="5" max="5" width="11" style="2" customWidth="1"/>
    <col min="7" max="7" width="12.7109375" style="5" customWidth="1"/>
    <col min="8" max="9" width="9.140625" style="5"/>
    <col min="11" max="11" width="10.7109375" customWidth="1"/>
    <col min="12" max="12" width="12" bestFit="1" customWidth="1"/>
    <col min="14" max="14" width="15.140625" customWidth="1"/>
    <col min="15" max="15" width="2" customWidth="1"/>
    <col min="16" max="32" width="7.140625" customWidth="1"/>
  </cols>
  <sheetData>
    <row r="2" spans="1:32" x14ac:dyDescent="0.25">
      <c r="G2" s="5" t="s">
        <v>30</v>
      </c>
      <c r="H2" s="5" t="s">
        <v>30</v>
      </c>
      <c r="I2" s="5" t="s">
        <v>13</v>
      </c>
    </row>
    <row r="3" spans="1:32" x14ac:dyDescent="0.25">
      <c r="C3" s="3" t="s">
        <v>9</v>
      </c>
      <c r="G3" s="5" t="s">
        <v>15</v>
      </c>
      <c r="H3" s="5" t="s">
        <v>16</v>
      </c>
      <c r="I3" s="5" t="s">
        <v>10</v>
      </c>
    </row>
    <row r="4" spans="1:32" x14ac:dyDescent="0.25">
      <c r="C4" s="2" t="s">
        <v>1</v>
      </c>
      <c r="D4" s="2" t="s">
        <v>2</v>
      </c>
      <c r="E4" s="2" t="s">
        <v>11</v>
      </c>
      <c r="F4" t="s">
        <v>6</v>
      </c>
      <c r="G4" s="5" t="s">
        <v>7</v>
      </c>
      <c r="H4" s="5" t="s">
        <v>7</v>
      </c>
      <c r="I4" s="5" t="s">
        <v>7</v>
      </c>
    </row>
    <row r="5" spans="1:32" x14ac:dyDescent="0.25">
      <c r="A5" s="7" t="s">
        <v>12</v>
      </c>
      <c r="B5" s="7" t="s">
        <v>3</v>
      </c>
      <c r="C5" s="8">
        <v>16</v>
      </c>
      <c r="D5" s="8"/>
      <c r="E5" s="8"/>
      <c r="F5" s="1">
        <v>3.2</v>
      </c>
      <c r="N5" t="s">
        <v>31</v>
      </c>
      <c r="P5" s="13">
        <v>3.2</v>
      </c>
      <c r="Q5" s="13">
        <v>3.2</v>
      </c>
      <c r="R5" s="13">
        <v>3.2</v>
      </c>
      <c r="S5" s="13">
        <v>3.2</v>
      </c>
      <c r="T5" s="13">
        <v>3.2</v>
      </c>
      <c r="U5" s="13">
        <v>3.2</v>
      </c>
      <c r="V5" s="13">
        <v>3.2</v>
      </c>
      <c r="W5" s="13">
        <v>3.2</v>
      </c>
      <c r="X5" s="13">
        <v>3.2</v>
      </c>
      <c r="Y5" s="13">
        <v>3.2</v>
      </c>
      <c r="Z5" s="13">
        <v>3.2</v>
      </c>
      <c r="AA5" s="13">
        <v>3.2</v>
      </c>
      <c r="AB5" s="13">
        <v>3.2</v>
      </c>
      <c r="AC5" s="13">
        <v>3.2</v>
      </c>
      <c r="AD5" s="13">
        <v>3.2</v>
      </c>
      <c r="AE5" s="13">
        <v>3.2</v>
      </c>
      <c r="AF5" s="13">
        <v>3.2</v>
      </c>
    </row>
    <row r="6" spans="1:32" x14ac:dyDescent="0.25">
      <c r="A6" s="7" t="s">
        <v>5</v>
      </c>
      <c r="B6" s="7" t="s">
        <v>3</v>
      </c>
      <c r="C6" s="8">
        <v>31</v>
      </c>
      <c r="D6" s="8"/>
      <c r="E6" s="8"/>
      <c r="F6" s="1">
        <v>2.5</v>
      </c>
      <c r="N6" t="s">
        <v>5</v>
      </c>
      <c r="P6" s="13">
        <v>2.5</v>
      </c>
      <c r="Q6" s="13">
        <v>2.4</v>
      </c>
      <c r="R6" s="13">
        <v>2.2999999999999998</v>
      </c>
      <c r="S6" s="13">
        <v>2.2000000000000002</v>
      </c>
      <c r="T6" s="13">
        <v>2.1</v>
      </c>
      <c r="U6" s="13">
        <v>2</v>
      </c>
      <c r="V6" s="14">
        <v>1.9</v>
      </c>
      <c r="W6" s="14">
        <v>1.85</v>
      </c>
      <c r="X6" s="14">
        <v>1.8</v>
      </c>
      <c r="Y6" s="14">
        <v>1.75</v>
      </c>
      <c r="Z6" s="14">
        <v>1.7</v>
      </c>
      <c r="AA6" s="14">
        <v>1.65</v>
      </c>
      <c r="AB6" s="14">
        <v>1.6</v>
      </c>
      <c r="AC6" s="14">
        <v>1.59</v>
      </c>
      <c r="AD6" s="14">
        <v>1.58</v>
      </c>
      <c r="AE6" s="14">
        <v>1.55</v>
      </c>
      <c r="AF6" s="14">
        <v>1.5</v>
      </c>
    </row>
    <row r="7" spans="1:32" x14ac:dyDescent="0.25">
      <c r="B7" t="s">
        <v>0</v>
      </c>
      <c r="C7" s="2">
        <v>18</v>
      </c>
      <c r="F7" s="19">
        <v>1.6</v>
      </c>
      <c r="G7" s="20"/>
      <c r="H7" s="20"/>
      <c r="I7" s="29" t="s">
        <v>35</v>
      </c>
      <c r="J7" s="21" t="s">
        <v>33</v>
      </c>
      <c r="K7" s="22">
        <f>G49</f>
        <v>1.6000000000000021</v>
      </c>
      <c r="L7" s="23" t="s">
        <v>32</v>
      </c>
      <c r="N7" t="s">
        <v>21</v>
      </c>
      <c r="P7" s="13">
        <v>1037.3531083590276</v>
      </c>
      <c r="Q7" s="13">
        <v>960.11606736458725</v>
      </c>
      <c r="R7" s="13">
        <v>844.75277920885537</v>
      </c>
      <c r="S7" s="13">
        <v>701.52852523197237</v>
      </c>
      <c r="T7" s="13">
        <v>543.09595729714101</v>
      </c>
      <c r="U7" s="13">
        <v>383.83598819426618</v>
      </c>
      <c r="V7" s="13">
        <v>238.78054036481188</v>
      </c>
      <c r="W7" s="13">
        <v>176.05532200020363</v>
      </c>
      <c r="X7" s="13">
        <v>121.91950061772553</v>
      </c>
      <c r="Y7" s="13">
        <v>77.533500345707324</v>
      </c>
      <c r="Z7" s="13">
        <v>43.598288854358927</v>
      </c>
      <c r="AA7" s="13">
        <v>20.191374786007366</v>
      </c>
      <c r="AB7" s="13">
        <v>6.5653532252722577</v>
      </c>
      <c r="AC7" s="13">
        <v>4.8757968029298766</v>
      </c>
      <c r="AD7" s="13">
        <v>2.380795295635751</v>
      </c>
      <c r="AE7" s="13">
        <v>0.90040308235574984</v>
      </c>
      <c r="AF7" s="13">
        <f>AF10*AF11*AF12</f>
        <v>0.83058399999999988</v>
      </c>
    </row>
    <row r="8" spans="1:32" x14ac:dyDescent="0.25">
      <c r="B8" t="s">
        <v>0</v>
      </c>
      <c r="C8" s="2">
        <v>19</v>
      </c>
      <c r="F8" s="24"/>
      <c r="G8" s="25">
        <f>F7</f>
        <v>1.6</v>
      </c>
      <c r="H8" s="25"/>
      <c r="I8" s="30" t="s">
        <v>35</v>
      </c>
      <c r="J8" s="26" t="s">
        <v>34</v>
      </c>
      <c r="K8" s="27">
        <f>G50</f>
        <v>1.6000000000000021</v>
      </c>
      <c r="L8" s="28" t="s">
        <v>32</v>
      </c>
      <c r="N8" t="s">
        <v>22</v>
      </c>
      <c r="P8" s="17">
        <f>20*LOG10(P7)</f>
        <v>60.318532252345634</v>
      </c>
      <c r="Q8" s="17">
        <f t="shared" ref="Q8:AF8" si="0">20*LOG10(Q7)</f>
        <v>59.646474751812164</v>
      </c>
      <c r="R8" s="17">
        <f t="shared" si="0"/>
        <v>58.534592585276869</v>
      </c>
      <c r="S8" s="17">
        <f t="shared" si="0"/>
        <v>56.920906696139248</v>
      </c>
      <c r="T8" s="17">
        <f t="shared" si="0"/>
        <v>54.697531399985181</v>
      </c>
      <c r="U8" s="17">
        <f t="shared" si="0"/>
        <v>51.682913829117574</v>
      </c>
      <c r="V8" s="17">
        <f t="shared" si="0"/>
        <v>47.559978613590332</v>
      </c>
      <c r="W8" s="17">
        <f t="shared" si="0"/>
        <v>44.912983159028492</v>
      </c>
      <c r="X8" s="17">
        <f t="shared" si="0"/>
        <v>41.721463502579411</v>
      </c>
      <c r="Y8" s="17">
        <f t="shared" si="0"/>
        <v>37.789787823465915</v>
      </c>
      <c r="Z8" s="17">
        <f t="shared" si="0"/>
        <v>32.789388888264902</v>
      </c>
      <c r="AA8" s="17">
        <f t="shared" si="0"/>
        <v>26.103317802003069</v>
      </c>
      <c r="AB8" s="17">
        <f t="shared" si="0"/>
        <v>16.345161934206434</v>
      </c>
      <c r="AC8" s="17">
        <f t="shared" ref="AC8" si="1">20*LOG10(AC7)</f>
        <v>13.760911965156966</v>
      </c>
      <c r="AD8" s="17">
        <f t="shared" ref="AD8" si="2">20*LOG10(AD7)</f>
        <v>7.5344411143330596</v>
      </c>
      <c r="AE8" s="17">
        <f t="shared" si="0"/>
        <v>-0.91126053891675607</v>
      </c>
      <c r="AF8" s="17">
        <f t="shared" si="0"/>
        <v>-1.6123287840180818</v>
      </c>
    </row>
    <row r="9" spans="1:32" x14ac:dyDescent="0.25">
      <c r="B9" t="s">
        <v>3</v>
      </c>
      <c r="C9" s="2">
        <v>18</v>
      </c>
      <c r="G9" s="6">
        <f>F7-0.7</f>
        <v>0.90000000000000013</v>
      </c>
      <c r="H9" s="6"/>
      <c r="K9" t="s">
        <v>21</v>
      </c>
      <c r="L9" s="15">
        <f>L17*L32*L47</f>
        <v>1037.3531083590276</v>
      </c>
      <c r="N9" s="11" t="s">
        <v>29</v>
      </c>
      <c r="P9" s="18">
        <f>-(P8-$P$8)</f>
        <v>0</v>
      </c>
      <c r="Q9" s="18">
        <f t="shared" ref="Q9:AF9" si="3">-(Q8-$P$8)</f>
        <v>0.67205750053346947</v>
      </c>
      <c r="R9" s="18">
        <f t="shared" si="3"/>
        <v>1.7839396670687648</v>
      </c>
      <c r="S9" s="18">
        <f t="shared" si="3"/>
        <v>3.3976255562063855</v>
      </c>
      <c r="T9" s="18">
        <f t="shared" si="3"/>
        <v>5.6210008523604529</v>
      </c>
      <c r="U9" s="18">
        <f t="shared" si="3"/>
        <v>8.6356184232280597</v>
      </c>
      <c r="V9" s="18">
        <f t="shared" si="3"/>
        <v>12.758553638755302</v>
      </c>
      <c r="W9" s="18">
        <f t="shared" si="3"/>
        <v>15.405549093317141</v>
      </c>
      <c r="X9" s="18">
        <f t="shared" si="3"/>
        <v>18.597068749766223</v>
      </c>
      <c r="Y9" s="18">
        <f t="shared" si="3"/>
        <v>22.528744428879719</v>
      </c>
      <c r="Z9" s="18">
        <f t="shared" si="3"/>
        <v>27.529143364080731</v>
      </c>
      <c r="AA9" s="18">
        <f t="shared" si="3"/>
        <v>34.215214450342565</v>
      </c>
      <c r="AB9" s="18">
        <f t="shared" si="3"/>
        <v>43.973370318139203</v>
      </c>
      <c r="AC9" s="18">
        <f t="shared" si="3"/>
        <v>46.557620287188669</v>
      </c>
      <c r="AD9" s="18">
        <f t="shared" si="3"/>
        <v>52.78409113801257</v>
      </c>
      <c r="AE9" s="18">
        <f t="shared" si="3"/>
        <v>61.22979279126239</v>
      </c>
      <c r="AF9" s="18">
        <f t="shared" si="3"/>
        <v>61.930861036363716</v>
      </c>
    </row>
    <row r="10" spans="1:32" x14ac:dyDescent="0.25">
      <c r="B10" t="s">
        <v>3</v>
      </c>
      <c r="C10" s="2">
        <v>19</v>
      </c>
      <c r="G10" s="6">
        <f>G8-0.7</f>
        <v>0.90000000000000013</v>
      </c>
      <c r="H10" s="6"/>
      <c r="N10" t="s">
        <v>25</v>
      </c>
      <c r="P10" s="13">
        <v>8.5470085470085468</v>
      </c>
      <c r="Q10" s="13">
        <v>8.6538461538461551</v>
      </c>
      <c r="R10" s="13">
        <v>8.5470085470085468</v>
      </c>
      <c r="S10" s="13">
        <v>8.2264957264957275</v>
      </c>
      <c r="T10" s="13">
        <v>7.6923076923076934</v>
      </c>
      <c r="U10" s="13">
        <v>6.9444444444444446</v>
      </c>
      <c r="V10" s="13">
        <v>5.9829059829059821</v>
      </c>
      <c r="W10" s="13">
        <v>5.4220085470085486</v>
      </c>
      <c r="X10" s="13">
        <v>4.8076923076923084</v>
      </c>
      <c r="Y10" s="13">
        <v>4.1399572649572649</v>
      </c>
      <c r="Z10" s="13">
        <v>3.4188034188034182</v>
      </c>
      <c r="AA10" s="13">
        <v>2.6442307692307678</v>
      </c>
      <c r="AB10" s="14">
        <v>1.75</v>
      </c>
      <c r="AC10" s="14">
        <v>1.54423076923077</v>
      </c>
      <c r="AD10" s="14">
        <v>1.39</v>
      </c>
      <c r="AE10" s="14">
        <v>1.05</v>
      </c>
      <c r="AF10" s="14">
        <v>0.94</v>
      </c>
    </row>
    <row r="11" spans="1:32" x14ac:dyDescent="0.25">
      <c r="B11" t="s">
        <v>8</v>
      </c>
      <c r="D11" s="2">
        <v>1516</v>
      </c>
      <c r="G11" s="6">
        <f>G10+0.6</f>
        <v>1.5</v>
      </c>
      <c r="H11" s="6"/>
      <c r="I11" s="6"/>
      <c r="N11" t="s">
        <v>24</v>
      </c>
      <c r="P11" s="13">
        <v>12.973137973137987</v>
      </c>
      <c r="Q11" s="13">
        <v>12.820512820512818</v>
      </c>
      <c r="R11" s="13">
        <v>12.491781722550952</v>
      </c>
      <c r="S11" s="13">
        <v>11.965811965811969</v>
      </c>
      <c r="T11" s="13">
        <v>11.217948717948717</v>
      </c>
      <c r="U11" s="13">
        <v>10.219249349684128</v>
      </c>
      <c r="V11" s="13">
        <v>8.9355089355089294</v>
      </c>
      <c r="W11" s="13">
        <v>8.1743192208308439</v>
      </c>
      <c r="X11" s="13">
        <v>7.326007326007316</v>
      </c>
      <c r="Y11" s="13">
        <v>6.3841984573691892</v>
      </c>
      <c r="Z11" s="13">
        <v>5.3418803418803371</v>
      </c>
      <c r="AA11" s="13">
        <v>4.1913214990137941</v>
      </c>
      <c r="AB11" s="14">
        <v>3</v>
      </c>
      <c r="AC11" s="14">
        <v>2.7</v>
      </c>
      <c r="AD11" s="14">
        <v>2.5</v>
      </c>
      <c r="AE11" s="14">
        <v>1.7</v>
      </c>
      <c r="AF11" s="14">
        <v>0.94</v>
      </c>
    </row>
    <row r="12" spans="1:32" x14ac:dyDescent="0.25">
      <c r="B12" t="s">
        <v>11</v>
      </c>
      <c r="E12" s="2">
        <v>28</v>
      </c>
      <c r="G12" s="6"/>
      <c r="H12" s="6">
        <f>$F$6-G11</f>
        <v>1</v>
      </c>
      <c r="I12" s="6">
        <f>H12/J12</f>
        <v>0.2</v>
      </c>
      <c r="J12" s="10">
        <v>5</v>
      </c>
      <c r="N12" t="s">
        <v>23</v>
      </c>
      <c r="P12" s="13">
        <v>9.3555093555093638</v>
      </c>
      <c r="Q12" s="13">
        <v>8.653846153846148</v>
      </c>
      <c r="R12" s="13">
        <v>7.9120879120879106</v>
      </c>
      <c r="S12" s="13">
        <v>7.1266968325791948</v>
      </c>
      <c r="T12" s="13">
        <v>6.2937062937062969</v>
      </c>
      <c r="U12" s="13">
        <v>5.4086538461538538</v>
      </c>
      <c r="V12" s="13">
        <v>4.4665012406947877</v>
      </c>
      <c r="W12" s="13">
        <v>3.9722572509457761</v>
      </c>
      <c r="X12" s="13">
        <v>3.4615384615384674</v>
      </c>
      <c r="Y12" s="13">
        <v>2.9335071707952971</v>
      </c>
      <c r="Z12" s="13">
        <v>2.3872679045092799</v>
      </c>
      <c r="AA12" s="13">
        <v>1.8218623481781393</v>
      </c>
      <c r="AB12" s="14">
        <v>1.2362637362637399</v>
      </c>
      <c r="AC12" s="14">
        <v>1.1166253101737103</v>
      </c>
      <c r="AD12" s="14">
        <v>1.05</v>
      </c>
      <c r="AE12" s="14">
        <v>0.99</v>
      </c>
      <c r="AF12" s="14">
        <v>0.94</v>
      </c>
    </row>
    <row r="13" spans="1:32" x14ac:dyDescent="0.25">
      <c r="B13" t="s">
        <v>11</v>
      </c>
      <c r="E13" s="2">
        <v>2731</v>
      </c>
      <c r="G13" s="6"/>
      <c r="H13" s="6"/>
      <c r="I13" s="6">
        <f>G10/5</f>
        <v>0.18000000000000002</v>
      </c>
    </row>
    <row r="14" spans="1:32" x14ac:dyDescent="0.25">
      <c r="B14" t="s">
        <v>14</v>
      </c>
      <c r="D14" s="2">
        <v>1516</v>
      </c>
      <c r="G14" s="6"/>
      <c r="H14" s="6"/>
      <c r="I14" s="6">
        <f>I12/2</f>
        <v>0.1</v>
      </c>
      <c r="K14" t="s">
        <v>19</v>
      </c>
      <c r="L14" s="12">
        <f>2*26/I14</f>
        <v>520</v>
      </c>
      <c r="N14" t="s">
        <v>26</v>
      </c>
      <c r="P14" s="4">
        <f>P10/$P$10</f>
        <v>1</v>
      </c>
      <c r="Q14" s="4">
        <f t="shared" ref="Q14:AF14" si="4">Q10/$P$10</f>
        <v>1.0125000000000002</v>
      </c>
      <c r="R14" s="4">
        <f t="shared" si="4"/>
        <v>1</v>
      </c>
      <c r="S14" s="4">
        <f t="shared" si="4"/>
        <v>0.96250000000000013</v>
      </c>
      <c r="T14" s="4">
        <f t="shared" si="4"/>
        <v>0.90000000000000013</v>
      </c>
      <c r="U14" s="4">
        <f t="shared" si="4"/>
        <v>0.8125</v>
      </c>
      <c r="V14" s="4">
        <f t="shared" si="4"/>
        <v>0.7</v>
      </c>
      <c r="W14" s="4">
        <f t="shared" si="4"/>
        <v>0.63437500000000024</v>
      </c>
      <c r="X14" s="4">
        <f t="shared" si="4"/>
        <v>0.56250000000000011</v>
      </c>
      <c r="Y14" s="4">
        <f t="shared" si="4"/>
        <v>0.484375</v>
      </c>
      <c r="Z14" s="4">
        <f t="shared" si="4"/>
        <v>0.39999999999999991</v>
      </c>
      <c r="AA14" s="4">
        <f t="shared" si="4"/>
        <v>0.30937499999999984</v>
      </c>
      <c r="AB14" s="4">
        <f t="shared" si="4"/>
        <v>0.20475000000000002</v>
      </c>
      <c r="AC14" s="4">
        <f t="shared" si="4"/>
        <v>0.18067500000000009</v>
      </c>
      <c r="AD14" s="4">
        <f t="shared" si="4"/>
        <v>0.16263</v>
      </c>
      <c r="AE14" s="4">
        <f t="shared" si="4"/>
        <v>0.12285</v>
      </c>
      <c r="AF14" s="4">
        <f t="shared" si="4"/>
        <v>0.10997999999999999</v>
      </c>
    </row>
    <row r="15" spans="1:32" x14ac:dyDescent="0.25">
      <c r="B15" t="s">
        <v>11</v>
      </c>
      <c r="E15" s="2">
        <v>2630</v>
      </c>
      <c r="G15" s="6"/>
      <c r="H15" s="6"/>
      <c r="I15" s="9">
        <f>I13-I14</f>
        <v>8.0000000000000016E-2</v>
      </c>
      <c r="K15" t="s">
        <v>18</v>
      </c>
      <c r="L15" s="12">
        <f>2*26/I15</f>
        <v>649.99999999999989</v>
      </c>
      <c r="N15" t="s">
        <v>27</v>
      </c>
      <c r="P15" s="4">
        <f t="shared" ref="P15:AE15" si="5">P11/$P$11</f>
        <v>1</v>
      </c>
      <c r="Q15" s="4">
        <f t="shared" si="5"/>
        <v>0.98823529411764577</v>
      </c>
      <c r="R15" s="4">
        <f t="shared" si="5"/>
        <v>0.96289592760180875</v>
      </c>
      <c r="S15" s="4">
        <f t="shared" si="5"/>
        <v>0.92235294117646982</v>
      </c>
      <c r="T15" s="4">
        <f t="shared" si="5"/>
        <v>0.86470588235294021</v>
      </c>
      <c r="U15" s="4">
        <f t="shared" si="5"/>
        <v>0.7877237851662392</v>
      </c>
      <c r="V15" s="4">
        <f t="shared" si="5"/>
        <v>0.68877005347593456</v>
      </c>
      <c r="W15" s="4">
        <f t="shared" si="5"/>
        <v>0.63009575923392502</v>
      </c>
      <c r="X15" s="4">
        <f t="shared" si="5"/>
        <v>0.56470588235293973</v>
      </c>
      <c r="Y15" s="4">
        <f t="shared" si="5"/>
        <v>0.49210903873744566</v>
      </c>
      <c r="Z15" s="4">
        <f t="shared" si="5"/>
        <v>0.41176470588235214</v>
      </c>
      <c r="AA15" s="4">
        <f t="shared" si="5"/>
        <v>0.32307692307692176</v>
      </c>
      <c r="AB15" s="4">
        <f t="shared" si="5"/>
        <v>0.23124705882352917</v>
      </c>
      <c r="AC15" s="4">
        <f t="shared" si="5"/>
        <v>0.20812235294117626</v>
      </c>
      <c r="AD15" s="4">
        <f t="shared" si="5"/>
        <v>0.19270588235294098</v>
      </c>
      <c r="AE15" s="4">
        <f t="shared" si="5"/>
        <v>0.13103999999999985</v>
      </c>
      <c r="AF15" s="4">
        <f t="shared" ref="AF15" si="6">AF11/$P$11</f>
        <v>7.2457411764705798E-2</v>
      </c>
    </row>
    <row r="16" spans="1:32" x14ac:dyDescent="0.25">
      <c r="B16" t="s">
        <v>11</v>
      </c>
      <c r="E16" s="2">
        <v>2630</v>
      </c>
      <c r="G16" s="6"/>
      <c r="H16" s="9">
        <f>I15*5</f>
        <v>0.40000000000000008</v>
      </c>
      <c r="I16" s="6"/>
      <c r="K16" t="s">
        <v>20</v>
      </c>
      <c r="L16" s="12">
        <f>L14+L15</f>
        <v>1170</v>
      </c>
      <c r="N16" t="s">
        <v>28</v>
      </c>
      <c r="P16" s="4">
        <f>P12/$P$12</f>
        <v>1</v>
      </c>
      <c r="Q16" s="4">
        <f t="shared" ref="Q16:AF16" si="7">Q12/$P$12</f>
        <v>0.9249999999999986</v>
      </c>
      <c r="R16" s="4">
        <f t="shared" si="7"/>
        <v>0.84571428571428486</v>
      </c>
      <c r="S16" s="4">
        <f t="shared" si="7"/>
        <v>0.76176470588235323</v>
      </c>
      <c r="T16" s="4">
        <f t="shared" si="7"/>
        <v>0.67272727272727251</v>
      </c>
      <c r="U16" s="4">
        <f t="shared" si="7"/>
        <v>0.57812500000000033</v>
      </c>
      <c r="V16" s="4">
        <f t="shared" si="7"/>
        <v>0.47741935483870912</v>
      </c>
      <c r="W16" s="4">
        <f t="shared" si="7"/>
        <v>0.42459016393442589</v>
      </c>
      <c r="X16" s="4">
        <f t="shared" si="7"/>
        <v>0.37000000000000033</v>
      </c>
      <c r="Y16" s="4">
        <f t="shared" si="7"/>
        <v>0.31355932203389703</v>
      </c>
      <c r="Z16" s="4">
        <f t="shared" si="7"/>
        <v>0.25517241379310279</v>
      </c>
      <c r="AA16" s="4">
        <f t="shared" si="7"/>
        <v>0.19473684210526315</v>
      </c>
      <c r="AB16" s="4">
        <f t="shared" si="7"/>
        <v>0.13214285714285742</v>
      </c>
      <c r="AC16" s="4">
        <f t="shared" si="7"/>
        <v>0.1193548387096787</v>
      </c>
      <c r="AD16" s="4">
        <f t="shared" si="7"/>
        <v>0.11223333333333324</v>
      </c>
      <c r="AE16" s="4">
        <f t="shared" si="7"/>
        <v>0.1058199999999999</v>
      </c>
      <c r="AF16" s="4">
        <f t="shared" si="7"/>
        <v>0.10047555555555546</v>
      </c>
    </row>
    <row r="17" spans="2:12" x14ac:dyDescent="0.25">
      <c r="B17" t="s">
        <v>4</v>
      </c>
      <c r="C17" s="2">
        <v>18</v>
      </c>
      <c r="G17" s="6">
        <f>$F$5-H16</f>
        <v>2.8000000000000003</v>
      </c>
      <c r="H17" s="6"/>
      <c r="I17" s="6"/>
      <c r="K17" t="s">
        <v>25</v>
      </c>
      <c r="L17" s="16">
        <f>10000/L16</f>
        <v>8.5470085470085468</v>
      </c>
    </row>
    <row r="18" spans="2:12" x14ac:dyDescent="0.25">
      <c r="B18" t="s">
        <v>4</v>
      </c>
      <c r="C18" s="2">
        <v>19</v>
      </c>
      <c r="G18" s="6">
        <f>$F$5-H16</f>
        <v>2.8000000000000003</v>
      </c>
      <c r="H18" s="6"/>
      <c r="I18" s="6"/>
    </row>
    <row r="19" spans="2:12" x14ac:dyDescent="0.25">
      <c r="B19" t="s">
        <v>3</v>
      </c>
      <c r="C19" s="2">
        <v>17</v>
      </c>
      <c r="G19" s="5">
        <f>G17-0.7</f>
        <v>2.1000000000000005</v>
      </c>
    </row>
    <row r="20" spans="2:12" x14ac:dyDescent="0.25">
      <c r="B20" t="s">
        <v>17</v>
      </c>
      <c r="C20" s="2">
        <v>20</v>
      </c>
      <c r="G20" s="5">
        <f>G18-0.7</f>
        <v>2.1000000000000005</v>
      </c>
    </row>
    <row r="22" spans="2:12" x14ac:dyDescent="0.25">
      <c r="B22" t="s">
        <v>0</v>
      </c>
      <c r="C22" s="2">
        <v>23</v>
      </c>
      <c r="G22" s="6">
        <f>G19</f>
        <v>2.1000000000000005</v>
      </c>
    </row>
    <row r="23" spans="2:12" x14ac:dyDescent="0.25">
      <c r="B23" t="s">
        <v>0</v>
      </c>
      <c r="C23" s="2">
        <v>22</v>
      </c>
      <c r="G23" s="6">
        <f>G20</f>
        <v>2.1000000000000005</v>
      </c>
      <c r="H23" s="6"/>
    </row>
    <row r="24" spans="2:12" x14ac:dyDescent="0.25">
      <c r="B24" t="s">
        <v>3</v>
      </c>
      <c r="C24" s="2">
        <v>23</v>
      </c>
      <c r="G24" s="6">
        <f>G22-0.7</f>
        <v>1.4000000000000006</v>
      </c>
      <c r="H24" s="6"/>
    </row>
    <row r="25" spans="2:12" x14ac:dyDescent="0.25">
      <c r="B25" t="s">
        <v>3</v>
      </c>
      <c r="C25" s="2">
        <v>22</v>
      </c>
      <c r="G25" s="6">
        <f>G23-0.7</f>
        <v>1.4000000000000006</v>
      </c>
      <c r="H25" s="6"/>
    </row>
    <row r="26" spans="2:12" x14ac:dyDescent="0.25">
      <c r="B26" t="s">
        <v>8</v>
      </c>
      <c r="D26" s="2">
        <v>1718</v>
      </c>
      <c r="G26" s="6">
        <f>G25+0.6</f>
        <v>2.0000000000000004</v>
      </c>
      <c r="H26" s="6"/>
      <c r="I26" s="6"/>
    </row>
    <row r="27" spans="2:12" x14ac:dyDescent="0.25">
      <c r="B27" t="s">
        <v>11</v>
      </c>
      <c r="E27" s="2">
        <v>38</v>
      </c>
      <c r="G27" s="6"/>
      <c r="H27" s="6">
        <f>$F$6-G26</f>
        <v>0.49999999999999956</v>
      </c>
      <c r="I27" s="6">
        <f>H27/J27</f>
        <v>0.33333333333333304</v>
      </c>
      <c r="J27" s="10">
        <v>1.5</v>
      </c>
    </row>
    <row r="28" spans="2:12" x14ac:dyDescent="0.25">
      <c r="B28" t="s">
        <v>11</v>
      </c>
      <c r="E28" s="2">
        <v>3641</v>
      </c>
      <c r="G28" s="6"/>
      <c r="H28" s="6"/>
      <c r="I28" s="6">
        <f>G25/5</f>
        <v>0.28000000000000014</v>
      </c>
    </row>
    <row r="29" spans="2:12" x14ac:dyDescent="0.25">
      <c r="B29" t="s">
        <v>14</v>
      </c>
      <c r="D29" s="2">
        <v>1718</v>
      </c>
      <c r="G29" s="6"/>
      <c r="H29" s="6"/>
      <c r="I29" s="6">
        <f>I27/2</f>
        <v>0.16666666666666652</v>
      </c>
      <c r="K29" t="s">
        <v>19</v>
      </c>
      <c r="L29" s="12">
        <f>2*26/I29</f>
        <v>312.00000000000028</v>
      </c>
    </row>
    <row r="30" spans="2:12" x14ac:dyDescent="0.25">
      <c r="B30" t="s">
        <v>11</v>
      </c>
      <c r="E30" s="2">
        <v>3740</v>
      </c>
      <c r="G30" s="6"/>
      <c r="H30" s="6"/>
      <c r="I30" s="9">
        <f>I28-I29</f>
        <v>0.11333333333333362</v>
      </c>
      <c r="K30" t="s">
        <v>18</v>
      </c>
      <c r="L30" s="12">
        <f>2*26/I30</f>
        <v>458.82352941176356</v>
      </c>
    </row>
    <row r="31" spans="2:12" x14ac:dyDescent="0.25">
      <c r="B31" t="s">
        <v>11</v>
      </c>
      <c r="E31" s="2">
        <v>3740</v>
      </c>
      <c r="G31" s="6"/>
      <c r="H31" s="9">
        <f>I30*5</f>
        <v>0.5666666666666681</v>
      </c>
      <c r="I31" s="6"/>
      <c r="K31" t="s">
        <v>20</v>
      </c>
      <c r="L31" s="12">
        <f>L29+L30</f>
        <v>770.82352941176384</v>
      </c>
    </row>
    <row r="32" spans="2:12" x14ac:dyDescent="0.25">
      <c r="B32" t="s">
        <v>4</v>
      </c>
      <c r="C32" s="2">
        <v>23</v>
      </c>
      <c r="G32" s="6">
        <f>$F$5-H31</f>
        <v>2.633333333333332</v>
      </c>
      <c r="H32" s="6"/>
      <c r="I32" s="6"/>
      <c r="K32" t="s">
        <v>24</v>
      </c>
      <c r="L32" s="16">
        <f>10000/L31</f>
        <v>12.973137973137987</v>
      </c>
    </row>
    <row r="33" spans="2:12" x14ac:dyDescent="0.25">
      <c r="B33" t="s">
        <v>4</v>
      </c>
      <c r="C33" s="2">
        <v>22</v>
      </c>
      <c r="G33" s="6">
        <f>$F$5-H31</f>
        <v>2.633333333333332</v>
      </c>
      <c r="H33" s="6"/>
      <c r="I33" s="6"/>
    </row>
    <row r="34" spans="2:12" x14ac:dyDescent="0.25">
      <c r="B34" t="s">
        <v>3</v>
      </c>
      <c r="C34" s="2">
        <v>24</v>
      </c>
      <c r="G34" s="5">
        <f>G32-0.7</f>
        <v>1.933333333333332</v>
      </c>
    </row>
    <row r="35" spans="2:12" x14ac:dyDescent="0.25">
      <c r="B35" t="s">
        <v>17</v>
      </c>
      <c r="C35" s="2">
        <v>21</v>
      </c>
      <c r="G35" s="5">
        <f>G33-0.7</f>
        <v>1.933333333333332</v>
      </c>
    </row>
    <row r="37" spans="2:12" x14ac:dyDescent="0.25">
      <c r="B37" t="s">
        <v>0</v>
      </c>
      <c r="C37" s="2">
        <v>26</v>
      </c>
      <c r="G37" s="6">
        <f>G34</f>
        <v>1.933333333333332</v>
      </c>
    </row>
    <row r="38" spans="2:12" x14ac:dyDescent="0.25">
      <c r="B38" t="s">
        <v>0</v>
      </c>
      <c r="C38" s="2">
        <v>27</v>
      </c>
      <c r="G38" s="6">
        <f>G35</f>
        <v>1.933333333333332</v>
      </c>
      <c r="H38" s="6"/>
    </row>
    <row r="39" spans="2:12" x14ac:dyDescent="0.25">
      <c r="B39" t="s">
        <v>3</v>
      </c>
      <c r="C39" s="2">
        <v>26</v>
      </c>
      <c r="G39" s="6">
        <f>F37-0.7</f>
        <v>-0.7</v>
      </c>
      <c r="H39" s="6"/>
    </row>
    <row r="40" spans="2:12" x14ac:dyDescent="0.25">
      <c r="B40" t="s">
        <v>3</v>
      </c>
      <c r="C40" s="2">
        <v>27</v>
      </c>
      <c r="G40" s="6">
        <f>G38-0.7</f>
        <v>1.2333333333333321</v>
      </c>
      <c r="H40" s="6"/>
    </row>
    <row r="41" spans="2:12" x14ac:dyDescent="0.25">
      <c r="B41" t="s">
        <v>8</v>
      </c>
      <c r="D41" s="2">
        <v>1920</v>
      </c>
      <c r="G41" s="6">
        <f>G40+0.6</f>
        <v>1.8333333333333321</v>
      </c>
      <c r="H41" s="6"/>
      <c r="I41" s="6"/>
    </row>
    <row r="42" spans="2:12" x14ac:dyDescent="0.25">
      <c r="B42" t="s">
        <v>11</v>
      </c>
      <c r="E42" s="2">
        <v>46</v>
      </c>
      <c r="G42" s="6"/>
      <c r="H42" s="6">
        <f>$F$6-G41</f>
        <v>0.66666666666666785</v>
      </c>
      <c r="I42" s="6">
        <f>H42/J42</f>
        <v>0.13333333333333358</v>
      </c>
      <c r="J42" s="10">
        <v>5</v>
      </c>
    </row>
    <row r="43" spans="2:12" x14ac:dyDescent="0.25">
      <c r="B43" t="s">
        <v>11</v>
      </c>
      <c r="E43" s="2">
        <v>4549</v>
      </c>
      <c r="G43" s="6"/>
      <c r="H43" s="6"/>
      <c r="I43" s="6">
        <f>G40/5</f>
        <v>0.24666666666666642</v>
      </c>
    </row>
    <row r="44" spans="2:12" x14ac:dyDescent="0.25">
      <c r="B44" t="s">
        <v>14</v>
      </c>
      <c r="D44" s="2">
        <v>1920</v>
      </c>
      <c r="G44" s="6"/>
      <c r="H44" s="6"/>
      <c r="I44" s="6">
        <f>I42/2</f>
        <v>6.6666666666666791E-2</v>
      </c>
      <c r="K44" t="s">
        <v>19</v>
      </c>
      <c r="L44" s="12">
        <f>2*26/I44</f>
        <v>779.99999999999852</v>
      </c>
    </row>
    <row r="45" spans="2:12" x14ac:dyDescent="0.25">
      <c r="B45" t="s">
        <v>11</v>
      </c>
      <c r="E45" s="2">
        <v>4448</v>
      </c>
      <c r="G45" s="6"/>
      <c r="H45" s="6"/>
      <c r="I45" s="9">
        <f>I43-I44</f>
        <v>0.17999999999999963</v>
      </c>
      <c r="K45" t="s">
        <v>18</v>
      </c>
      <c r="L45" s="12">
        <f>2*26/I45</f>
        <v>288.88888888888948</v>
      </c>
    </row>
    <row r="46" spans="2:12" x14ac:dyDescent="0.25">
      <c r="B46" t="s">
        <v>11</v>
      </c>
      <c r="E46" s="2">
        <v>4448</v>
      </c>
      <c r="G46" s="6"/>
      <c r="H46" s="9">
        <f>I45*5</f>
        <v>0.89999999999999813</v>
      </c>
      <c r="I46" s="6"/>
      <c r="K46" t="s">
        <v>20</v>
      </c>
      <c r="L46" s="12">
        <f>L44+L45</f>
        <v>1068.888888888888</v>
      </c>
    </row>
    <row r="47" spans="2:12" x14ac:dyDescent="0.25">
      <c r="B47" t="s">
        <v>4</v>
      </c>
      <c r="C47" s="2">
        <v>26</v>
      </c>
      <c r="G47" s="6">
        <f>$F$5-H46</f>
        <v>2.300000000000002</v>
      </c>
      <c r="H47" s="6"/>
      <c r="I47" s="6"/>
      <c r="K47" t="s">
        <v>23</v>
      </c>
      <c r="L47" s="16">
        <f>10000/L46</f>
        <v>9.3555093555093638</v>
      </c>
    </row>
    <row r="48" spans="2:12" x14ac:dyDescent="0.25">
      <c r="B48" t="s">
        <v>4</v>
      </c>
      <c r="C48" s="2">
        <v>27</v>
      </c>
      <c r="G48" s="6">
        <f>$F$5-H46</f>
        <v>2.300000000000002</v>
      </c>
      <c r="H48" s="6"/>
      <c r="I48" s="6"/>
    </row>
    <row r="49" spans="2:7" x14ac:dyDescent="0.25">
      <c r="B49" t="s">
        <v>3</v>
      </c>
      <c r="C49" s="2">
        <v>25</v>
      </c>
      <c r="G49" s="5">
        <f>G47-0.7</f>
        <v>1.6000000000000021</v>
      </c>
    </row>
    <row r="50" spans="2:7" x14ac:dyDescent="0.25">
      <c r="B50" t="s">
        <v>17</v>
      </c>
      <c r="C50" s="2">
        <v>28</v>
      </c>
      <c r="G50" s="5">
        <f>G48-0.7</f>
        <v>1.6000000000000021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HAJO</dc:creator>
  <cp:lastModifiedBy>HAJO LOCHNY</cp:lastModifiedBy>
  <dcterms:created xsi:type="dcterms:W3CDTF">2025-03-05T16:56:26Z</dcterms:created>
  <dcterms:modified xsi:type="dcterms:W3CDTF">2025-04-09T13:43:34Z</dcterms:modified>
</cp:coreProperties>
</file>