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203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S29" i="1"/>
  <c r="S23"/>
  <c r="L35"/>
  <c r="J35"/>
  <c r="H35"/>
  <c r="L34"/>
  <c r="J34"/>
  <c r="H34"/>
  <c r="E32"/>
  <c r="E28"/>
  <c r="L36" l="1"/>
  <c r="L41" s="1"/>
  <c r="L46" s="1"/>
  <c r="L51" s="1"/>
  <c r="L56" s="1"/>
  <c r="L28" s="1"/>
  <c r="E29"/>
  <c r="H37" s="1"/>
  <c r="H42" s="1"/>
  <c r="H47" s="1"/>
  <c r="H52" s="1"/>
  <c r="H57" s="1"/>
  <c r="H29" s="1"/>
  <c r="L40"/>
  <c r="L45" s="1"/>
  <c r="L50" s="1"/>
  <c r="L55" s="1"/>
  <c r="L60" s="1"/>
  <c r="L32" s="1"/>
  <c r="J40"/>
  <c r="J45" s="1"/>
  <c r="J50" s="1"/>
  <c r="J55" s="1"/>
  <c r="J60" s="1"/>
  <c r="J32" s="1"/>
  <c r="H36"/>
  <c r="H41" s="1"/>
  <c r="H46" s="1"/>
  <c r="H51" s="1"/>
  <c r="H56" s="1"/>
  <c r="H28" s="1"/>
  <c r="H40"/>
  <c r="H45" s="1"/>
  <c r="H50" s="1"/>
  <c r="H55" s="1"/>
  <c r="H60" s="1"/>
  <c r="H32" s="1"/>
  <c r="J36"/>
  <c r="J41" s="1"/>
  <c r="J46" s="1"/>
  <c r="J51" s="1"/>
  <c r="J56" s="1"/>
  <c r="J28" s="1"/>
  <c r="E30"/>
  <c r="H38" s="1"/>
  <c r="H43" s="1"/>
  <c r="H48" s="1"/>
  <c r="H53" s="1"/>
  <c r="H58" s="1"/>
  <c r="H30" s="1"/>
  <c r="E31"/>
  <c r="L39" s="1"/>
  <c r="L44" s="1"/>
  <c r="L49" s="1"/>
  <c r="L54" s="1"/>
  <c r="L59" s="1"/>
  <c r="L31" s="1"/>
  <c r="H26" l="1"/>
  <c r="J26"/>
  <c r="H22"/>
  <c r="J22"/>
  <c r="J37"/>
  <c r="J42" s="1"/>
  <c r="J47" s="1"/>
  <c r="J52" s="1"/>
  <c r="J57" s="1"/>
  <c r="J29" s="1"/>
  <c r="L37"/>
  <c r="L42" s="1"/>
  <c r="L47" s="1"/>
  <c r="L52" s="1"/>
  <c r="L57" s="1"/>
  <c r="L29" s="1"/>
  <c r="J20"/>
  <c r="J19"/>
  <c r="L19"/>
  <c r="L20"/>
  <c r="J39"/>
  <c r="J44" s="1"/>
  <c r="J49" s="1"/>
  <c r="J54" s="1"/>
  <c r="J59" s="1"/>
  <c r="J31" s="1"/>
  <c r="J25" s="1"/>
  <c r="J38"/>
  <c r="J43" s="1"/>
  <c r="J48" s="1"/>
  <c r="J53" s="1"/>
  <c r="J58" s="1"/>
  <c r="J30" s="1"/>
  <c r="H39"/>
  <c r="H44" s="1"/>
  <c r="H49" s="1"/>
  <c r="H54" s="1"/>
  <c r="H59" s="1"/>
  <c r="H31" s="1"/>
  <c r="H25" s="1"/>
  <c r="L38"/>
  <c r="L43" s="1"/>
  <c r="L48" s="1"/>
  <c r="L53" s="1"/>
  <c r="L58" s="1"/>
  <c r="L30" s="1"/>
  <c r="J24" l="1"/>
  <c r="H24"/>
  <c r="H23"/>
  <c r="J23"/>
</calcChain>
</file>

<file path=xl/sharedStrings.xml><?xml version="1.0" encoding="utf-8"?>
<sst xmlns="http://schemas.openxmlformats.org/spreadsheetml/2006/main" count="319" uniqueCount="86">
  <si>
    <t xml:space="preserve">определение L1 </t>
  </si>
  <si>
    <t>эталонный конденсатор</t>
  </si>
  <si>
    <t>индуктивность прогноз</t>
  </si>
  <si>
    <t>определение паразтьной индуктивности</t>
  </si>
  <si>
    <t xml:space="preserve">индуктивнсть </t>
  </si>
  <si>
    <t>паразтная емкость прогноз</t>
  </si>
  <si>
    <t>результат расчёта</t>
  </si>
  <si>
    <t>L</t>
  </si>
  <si>
    <t>C1</t>
  </si>
  <si>
    <t>CL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</si>
  <si>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</si>
  <si>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</si>
  <si>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</si>
  <si>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</si>
  <si>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</si>
  <si>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</si>
  <si>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</si>
  <si>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</si>
  <si>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</si>
  <si>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uH</t>
  </si>
  <si>
    <t>pF</t>
  </si>
  <si>
    <t>kHz</t>
  </si>
  <si>
    <t>C11</t>
  </si>
  <si>
    <t>роль в контуре</t>
  </si>
  <si>
    <t>основная индуктивность</t>
  </si>
  <si>
    <t>внесённая емкость от телескоп-антенны</t>
  </si>
  <si>
    <t>проводка на печатной плате</t>
  </si>
  <si>
    <t>установленный конденсатор</t>
  </si>
  <si>
    <t>емкость от транзистора</t>
  </si>
  <si>
    <t>построечнвый КПЕ 1</t>
  </si>
  <si>
    <t xml:space="preserve">установленный конденсатор </t>
  </si>
  <si>
    <t>построечнвый КПЕ 2</t>
  </si>
  <si>
    <t>блокировка или выход емкостной</t>
  </si>
  <si>
    <t>мин</t>
  </si>
  <si>
    <t>макс</t>
  </si>
  <si>
    <t>проводка на печатной плате и главный КПЕ</t>
  </si>
  <si>
    <t>замечание</t>
  </si>
  <si>
    <t>ДВ-СВ-КВ</t>
  </si>
  <si>
    <t>КВ = 1pF</t>
  </si>
  <si>
    <t>тип 2 пФ</t>
  </si>
  <si>
    <t>поставит среднее</t>
  </si>
  <si>
    <t>КВ-гет = 6пФ</t>
  </si>
  <si>
    <t>подборный</t>
  </si>
  <si>
    <t>в ОКЕАН так</t>
  </si>
  <si>
    <t>входной</t>
  </si>
  <si>
    <t>выход УВЧ</t>
  </si>
  <si>
    <t>гетеродин</t>
  </si>
  <si>
    <t>задавать типичный параметр</t>
  </si>
  <si>
    <t>на КВ тип 18pF</t>
  </si>
  <si>
    <t>главный КПЕ мин</t>
  </si>
  <si>
    <t>главный КПЕ макс</t>
  </si>
  <si>
    <t>паразитная емкость катушки и её проводов</t>
  </si>
  <si>
    <t>перемычка = 1uF</t>
  </si>
  <si>
    <t>макс частота</t>
  </si>
  <si>
    <t>мин. Частота</t>
  </si>
  <si>
    <t>на шкале 1</t>
  </si>
  <si>
    <t>на шкале 2</t>
  </si>
  <si>
    <t>на шкале 3</t>
  </si>
  <si>
    <t>гоавный КПЕ при макс частоте</t>
  </si>
  <si>
    <t>гоавный КПЕ при мин частоте</t>
  </si>
  <si>
    <t>гоавный КПЕ при точке 1 на шкале</t>
  </si>
  <si>
    <t>гоавный КПЕ при точке 2 на шкале</t>
  </si>
  <si>
    <t>гоавный КПЕ при точке 3 на шкале</t>
  </si>
  <si>
    <t>задавать подборный параметр</t>
  </si>
  <si>
    <t>ПЧ на выходе смесителя    (кГц)</t>
  </si>
  <si>
    <t>контурная емкость</t>
  </si>
  <si>
    <t>при макс частоте</t>
  </si>
  <si>
    <t>при мин частоте</t>
  </si>
  <si>
    <t>сумма С1-С5</t>
  </si>
  <si>
    <t>сумма С7-С9</t>
  </si>
  <si>
    <t>сумма С6-С10</t>
  </si>
  <si>
    <t>сумма С7-С10</t>
  </si>
  <si>
    <t>сумма С1-С10</t>
  </si>
  <si>
    <t>сумма С1-С11</t>
  </si>
  <si>
    <t>вспмогательные результаты</t>
  </si>
  <si>
    <t>расчёт емкостей</t>
  </si>
  <si>
    <t>приём ниже частоты гетеродина</t>
  </si>
  <si>
    <t>приём выше частоты гетеродина</t>
  </si>
  <si>
    <t>от</t>
  </si>
  <si>
    <t>до</t>
  </si>
  <si>
    <t>отн.ошибка сопряжения</t>
  </si>
  <si>
    <t>оценочная емкость CL</t>
  </si>
  <si>
    <t>измерено провал АЧХ при</t>
  </si>
  <si>
    <t>измерено провал в АЧХ</t>
  </si>
  <si>
    <t>хотя бы в 3…5 раз выше рабочей частоты L1</t>
  </si>
  <si>
    <t>собственный резонанс L1 должен быть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</si>
</sst>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\ _₽_-;\-* #,##0\ _₽_-;_-* &quot;-&quot;??\ _₽_-;_-@_-"/>
    <numFmt numFmtId="175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2" xfId="0" applyBorder="1"/>
    <xf numFmtId="0" fontId="2" fillId="0" borderId="3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3" borderId="0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1" applyNumberFormat="1" applyFont="1"/>
    <xf numFmtId="165" fontId="0" fillId="0" borderId="3" xfId="1" applyNumberFormat="1" applyFont="1" applyBorder="1"/>
    <xf numFmtId="0" fontId="0" fillId="0" borderId="3" xfId="0" applyBorder="1" applyAlignment="1">
      <alignment horizontal="right"/>
    </xf>
    <xf numFmtId="165" fontId="0" fillId="0" borderId="8" xfId="1" applyNumberFormat="1" applyFont="1" applyBorder="1"/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center"/>
    </xf>
    <xf numFmtId="164" fontId="0" fillId="0" borderId="0" xfId="1" applyNumberFormat="1" applyFont="1" applyBorder="1"/>
    <xf numFmtId="165" fontId="0" fillId="0" borderId="0" xfId="1" applyNumberFormat="1" applyFont="1" applyBorder="1"/>
    <xf numFmtId="0" fontId="0" fillId="5" borderId="0" xfId="0" applyFill="1" applyBorder="1"/>
    <xf numFmtId="0" fontId="0" fillId="0" borderId="7" xfId="0" applyBorder="1" applyAlignment="1">
      <alignment horizontal="center"/>
    </xf>
    <xf numFmtId="0" fontId="0" fillId="0" borderId="8" xfId="0" applyFill="1" applyBorder="1"/>
    <xf numFmtId="0" fontId="0" fillId="0" borderId="10" xfId="0" applyBorder="1"/>
    <xf numFmtId="0" fontId="2" fillId="0" borderId="11" xfId="0" applyFont="1" applyBorder="1"/>
    <xf numFmtId="165" fontId="0" fillId="0" borderId="11" xfId="1" applyNumberFormat="1" applyFont="1" applyBorder="1"/>
    <xf numFmtId="0" fontId="0" fillId="0" borderId="11" xfId="0" applyBorder="1"/>
    <xf numFmtId="164" fontId="2" fillId="0" borderId="11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2" xfId="0" applyBorder="1"/>
    <xf numFmtId="0" fontId="2" fillId="0" borderId="1" xfId="0" applyFont="1" applyBorder="1"/>
    <xf numFmtId="0" fontId="0" fillId="0" borderId="13" xfId="0" applyBorder="1"/>
    <xf numFmtId="0" fontId="0" fillId="0" borderId="14" xfId="0" applyBorder="1"/>
    <xf numFmtId="165" fontId="0" fillId="3" borderId="3" xfId="1" applyNumberFormat="1" applyFont="1" applyFill="1" applyBorder="1"/>
    <xf numFmtId="0" fontId="0" fillId="0" borderId="3" xfId="0" applyBorder="1" applyAlignment="1">
      <alignment horizontal="center"/>
    </xf>
    <xf numFmtId="165" fontId="0" fillId="3" borderId="0" xfId="1" applyNumberFormat="1" applyFont="1" applyFill="1" applyBorder="1"/>
    <xf numFmtId="0" fontId="0" fillId="0" borderId="0" xfId="0" applyBorder="1" applyAlignment="1">
      <alignment horizontal="center"/>
    </xf>
    <xf numFmtId="165" fontId="0" fillId="3" borderId="8" xfId="1" applyNumberFormat="1" applyFont="1" applyFill="1" applyBorder="1"/>
    <xf numFmtId="0" fontId="0" fillId="0" borderId="8" xfId="0" applyBorder="1" applyAlignment="1">
      <alignment horizontal="center"/>
    </xf>
    <xf numFmtId="165" fontId="0" fillId="0" borderId="2" xfId="1" applyNumberFormat="1" applyFont="1" applyBorder="1"/>
    <xf numFmtId="165" fontId="0" fillId="0" borderId="5" xfId="1" applyNumberFormat="1" applyFont="1" applyBorder="1"/>
    <xf numFmtId="0" fontId="0" fillId="0" borderId="0" xfId="0" applyBorder="1" applyAlignment="1">
      <alignment horizontal="right"/>
    </xf>
    <xf numFmtId="165" fontId="0" fillId="0" borderId="7" xfId="1" applyNumberFormat="1" applyFont="1" applyBorder="1"/>
    <xf numFmtId="0" fontId="3" fillId="0" borderId="0" xfId="0" applyFont="1"/>
    <xf numFmtId="0" fontId="3" fillId="3" borderId="0" xfId="0" applyFont="1" applyFill="1"/>
    <xf numFmtId="165" fontId="3" fillId="0" borderId="0" xfId="1" applyNumberFormat="1" applyFont="1"/>
    <xf numFmtId="165" fontId="3" fillId="4" borderId="0" xfId="1" applyNumberFormat="1" applyFont="1" applyFill="1"/>
    <xf numFmtId="0" fontId="3" fillId="4" borderId="0" xfId="0" applyFont="1" applyFill="1"/>
    <xf numFmtId="164" fontId="3" fillId="0" borderId="0" xfId="1" applyNumberFormat="1" applyFont="1"/>
    <xf numFmtId="0" fontId="3" fillId="2" borderId="0" xfId="0" applyFont="1" applyFill="1"/>
    <xf numFmtId="164" fontId="3" fillId="2" borderId="0" xfId="1" applyNumberFormat="1" applyFont="1" applyFill="1"/>
    <xf numFmtId="0" fontId="0" fillId="0" borderId="0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165" fontId="0" fillId="0" borderId="3" xfId="1" applyNumberFormat="1" applyFont="1" applyBorder="1" applyAlignment="1">
      <alignment horizontal="right"/>
    </xf>
    <xf numFmtId="165" fontId="0" fillId="0" borderId="0" xfId="1" applyNumberFormat="1" applyFont="1" applyBorder="1" applyAlignment="1">
      <alignment horizontal="right"/>
    </xf>
    <xf numFmtId="165" fontId="0" fillId="0" borderId="8" xfId="1" applyNumberFormat="1" applyFont="1" applyBorder="1" applyAlignment="1">
      <alignment horizontal="right"/>
    </xf>
    <xf numFmtId="0" fontId="3" fillId="6" borderId="0" xfId="0" applyFont="1" applyFill="1"/>
    <xf numFmtId="164" fontId="0" fillId="6" borderId="3" xfId="1" applyNumberFormat="1" applyFont="1" applyFill="1" applyBorder="1"/>
    <xf numFmtId="164" fontId="0" fillId="6" borderId="0" xfId="1" applyNumberFormat="1" applyFont="1" applyFill="1" applyBorder="1"/>
    <xf numFmtId="164" fontId="0" fillId="6" borderId="8" xfId="1" applyNumberFormat="1" applyFont="1" applyFill="1" applyBorder="1"/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Border="1"/>
    <xf numFmtId="0" fontId="4" fillId="0" borderId="3" xfId="0" applyFont="1" applyBorder="1" applyAlignment="1">
      <alignment horizontal="right"/>
    </xf>
    <xf numFmtId="0" fontId="4" fillId="0" borderId="4" xfId="0" applyFont="1" applyBorder="1"/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165" fontId="4" fillId="0" borderId="8" xfId="1" applyNumberFormat="1" applyFont="1" applyBorder="1"/>
    <xf numFmtId="0" fontId="4" fillId="0" borderId="8" xfId="0" applyFont="1" applyBorder="1" applyAlignment="1">
      <alignment horizontal="right"/>
    </xf>
    <xf numFmtId="0" fontId="4" fillId="0" borderId="9" xfId="0" applyFont="1" applyBorder="1"/>
    <xf numFmtId="165" fontId="4" fillId="3" borderId="3" xfId="1" applyNumberFormat="1" applyFont="1" applyFill="1" applyBorder="1"/>
    <xf numFmtId="165" fontId="4" fillId="3" borderId="8" xfId="1" applyNumberFormat="1" applyFont="1" applyFill="1" applyBorder="1"/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0" xfId="0" applyNumberFormat="1" applyBorder="1" applyAlignment="1">
      <alignment horizontal="left"/>
    </xf>
    <xf numFmtId="175" fontId="0" fillId="3" borderId="0" xfId="1" applyNumberFormat="1" applyFont="1" applyFill="1" applyBorder="1" applyAlignment="1">
      <alignment horizontal="right"/>
    </xf>
    <xf numFmtId="175" fontId="0" fillId="3" borderId="3" xfId="1" applyNumberFormat="1" applyFont="1" applyFill="1" applyBorder="1" applyAlignment="1">
      <alignment horizontal="right"/>
    </xf>
    <xf numFmtId="0" fontId="0" fillId="0" borderId="3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175" fontId="0" fillId="3" borderId="8" xfId="1" applyNumberFormat="1" applyFont="1" applyFill="1" applyBorder="1" applyAlignment="1">
      <alignment horizontal="right"/>
    </xf>
    <xf numFmtId="0" fontId="0" fillId="0" borderId="8" xfId="0" applyNumberFormat="1" applyBorder="1" applyAlignment="1">
      <alignment horizontal="left"/>
    </xf>
    <xf numFmtId="0" fontId="0" fillId="0" borderId="9" xfId="0" applyBorder="1" applyAlignment="1">
      <alignment horizontal="left"/>
    </xf>
    <xf numFmtId="0" fontId="0" fillId="6" borderId="0" xfId="0" applyFill="1"/>
    <xf numFmtId="165" fontId="4" fillId="2" borderId="3" xfId="1" applyNumberFormat="1" applyFont="1" applyFill="1" applyBorder="1" applyProtection="1">
      <protection locked="0"/>
    </xf>
    <xf numFmtId="164" fontId="0" fillId="2" borderId="0" xfId="1" applyNumberFormat="1" applyFont="1" applyFill="1" applyBorder="1" applyProtection="1">
      <protection locked="0"/>
    </xf>
    <xf numFmtId="164" fontId="0" fillId="5" borderId="0" xfId="1" applyNumberFormat="1" applyFont="1" applyFill="1" applyBorder="1" applyProtection="1">
      <protection locked="0"/>
    </xf>
    <xf numFmtId="164" fontId="0" fillId="5" borderId="8" xfId="1" applyNumberFormat="1" applyFont="1" applyFill="1" applyBorder="1" applyProtection="1">
      <protection locked="0"/>
    </xf>
    <xf numFmtId="0" fontId="0" fillId="2" borderId="0" xfId="0" applyFill="1" applyBorder="1" applyProtection="1">
      <protection locked="0"/>
    </xf>
    <xf numFmtId="175" fontId="0" fillId="3" borderId="0" xfId="0" applyNumberFormat="1" applyFill="1" applyBorder="1" applyProtection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114300</xdr:colOff>
      <xdr:row>1</xdr:row>
      <xdr:rowOff>66675</xdr:rowOff>
    </xdr:from>
    <xdr:to>
      <xdr:col>20</xdr:col>
      <xdr:colOff>9525</xdr:colOff>
      <xdr:row>7</xdr:row>
      <xdr:rowOff>171450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25075" y="266700"/>
          <a:ext cx="3800475" cy="12477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2"/>
  <sheetViews>
    <sheetView tabSelected="1" zoomScaleNormal="100" workbookViewId="0">
      <selection activeCell="H16" sqref="H16"/>
    </sheetView>
  </sheetViews>
  <sheetFormatPr defaultRowHeight="15"/>
  <cols>
    <col min="1" max="1" width="1.28515625" customWidth="1"/>
    <col min="2" max="2" width="5.28515625" customWidth="1"/>
    <col min="3" max="3" width="41.140625" customWidth="1"/>
    <col min="4" max="4" width="9.28515625" style="14" customWidth="1"/>
    <col min="5" max="5" width="12.140625" style="14" customWidth="1"/>
    <col min="6" max="6" width="4.140625" customWidth="1"/>
    <col min="7" max="7" width="18.140625" customWidth="1"/>
    <col min="8" max="8" width="14.42578125" style="13" customWidth="1"/>
    <col min="9" max="9" width="4.5703125" customWidth="1"/>
    <col min="10" max="10" width="14.42578125" style="13" customWidth="1"/>
    <col min="11" max="11" width="5.28515625" customWidth="1"/>
    <col min="12" max="12" width="14.42578125" style="13" customWidth="1"/>
    <col min="13" max="13" width="5.5703125" customWidth="1"/>
    <col min="14" max="14" width="10" customWidth="1"/>
    <col min="15" max="15" width="5.5703125" customWidth="1"/>
    <col min="20" max="20" width="6.42578125" customWidth="1"/>
    <col min="21" max="21" width="2.5703125" customWidth="1"/>
  </cols>
  <sheetData>
    <row r="1" spans="2:18" s="45" customFormat="1" ht="15.75">
      <c r="B1" s="46" t="s">
        <v>6</v>
      </c>
      <c r="C1" s="46"/>
      <c r="D1" s="47"/>
      <c r="E1" s="48" t="s">
        <v>47</v>
      </c>
      <c r="F1" s="49"/>
      <c r="G1" s="49"/>
      <c r="H1" s="50"/>
      <c r="I1" s="51" t="s">
        <v>63</v>
      </c>
      <c r="J1" s="52"/>
      <c r="K1" s="51"/>
      <c r="L1" s="52"/>
      <c r="N1" s="58" t="s">
        <v>74</v>
      </c>
      <c r="O1" s="58"/>
      <c r="P1" s="58"/>
      <c r="Q1" s="58"/>
      <c r="R1" s="58"/>
    </row>
    <row r="3" spans="2:18">
      <c r="B3" s="25"/>
      <c r="C3" s="26" t="s">
        <v>23</v>
      </c>
      <c r="D3" s="27" t="s">
        <v>33</v>
      </c>
      <c r="E3" s="27" t="s">
        <v>34</v>
      </c>
      <c r="F3" s="28"/>
      <c r="G3" s="32" t="s">
        <v>36</v>
      </c>
      <c r="H3" s="29" t="s">
        <v>44</v>
      </c>
      <c r="I3" s="30"/>
      <c r="J3" s="29" t="s">
        <v>45</v>
      </c>
      <c r="K3" s="30"/>
      <c r="L3" s="29" t="s">
        <v>46</v>
      </c>
      <c r="M3" s="31"/>
    </row>
    <row r="4" spans="2:18">
      <c r="B4" s="19" t="s">
        <v>7</v>
      </c>
      <c r="C4" s="6" t="s">
        <v>24</v>
      </c>
      <c r="D4" s="20">
        <v>0.7</v>
      </c>
      <c r="E4" s="21">
        <v>4700</v>
      </c>
      <c r="F4" s="6" t="s">
        <v>19</v>
      </c>
      <c r="G4" s="33" t="s">
        <v>37</v>
      </c>
      <c r="H4" s="88">
        <v>199</v>
      </c>
      <c r="I4" s="6" t="s">
        <v>19</v>
      </c>
      <c r="J4" s="88">
        <v>200</v>
      </c>
      <c r="K4" s="6" t="s">
        <v>19</v>
      </c>
      <c r="L4" s="88">
        <v>95</v>
      </c>
      <c r="M4" s="7" t="s">
        <v>19</v>
      </c>
    </row>
    <row r="5" spans="2:18">
      <c r="B5" s="19" t="s">
        <v>9</v>
      </c>
      <c r="C5" s="6" t="s">
        <v>51</v>
      </c>
      <c r="D5" s="21">
        <v>1</v>
      </c>
      <c r="E5" s="21">
        <v>10</v>
      </c>
      <c r="F5" s="6" t="s">
        <v>20</v>
      </c>
      <c r="G5" s="33" t="s">
        <v>38</v>
      </c>
      <c r="H5" s="89">
        <v>5</v>
      </c>
      <c r="I5" s="6" t="s">
        <v>20</v>
      </c>
      <c r="J5" s="89">
        <v>7</v>
      </c>
      <c r="K5" s="6" t="s">
        <v>20</v>
      </c>
      <c r="L5" s="89">
        <v>2</v>
      </c>
      <c r="M5" s="7" t="s">
        <v>20</v>
      </c>
    </row>
    <row r="6" spans="2:18">
      <c r="B6" s="19" t="s">
        <v>8</v>
      </c>
      <c r="C6" s="6" t="s">
        <v>25</v>
      </c>
      <c r="D6" s="21">
        <v>12</v>
      </c>
      <c r="E6" s="21">
        <v>22</v>
      </c>
      <c r="F6" s="6" t="s">
        <v>20</v>
      </c>
      <c r="G6" s="33" t="s">
        <v>48</v>
      </c>
      <c r="H6" s="89">
        <v>0</v>
      </c>
      <c r="I6" s="6" t="s">
        <v>20</v>
      </c>
      <c r="J6" s="89">
        <v>0</v>
      </c>
      <c r="K6" s="6" t="s">
        <v>20</v>
      </c>
      <c r="L6" s="89">
        <v>0</v>
      </c>
      <c r="M6" s="7" t="s">
        <v>20</v>
      </c>
    </row>
    <row r="7" spans="2:18">
      <c r="B7" s="19" t="s">
        <v>10</v>
      </c>
      <c r="C7" s="6" t="s">
        <v>26</v>
      </c>
      <c r="D7" s="21">
        <v>1</v>
      </c>
      <c r="E7" s="21">
        <v>3</v>
      </c>
      <c r="F7" s="6" t="s">
        <v>20</v>
      </c>
      <c r="G7" s="33" t="s">
        <v>39</v>
      </c>
      <c r="H7" s="89">
        <v>2</v>
      </c>
      <c r="I7" s="6" t="s">
        <v>20</v>
      </c>
      <c r="J7" s="89">
        <v>2</v>
      </c>
      <c r="K7" s="6" t="s">
        <v>20</v>
      </c>
      <c r="L7" s="89">
        <v>3</v>
      </c>
      <c r="M7" s="7" t="s">
        <v>20</v>
      </c>
    </row>
    <row r="8" spans="2:18">
      <c r="B8" s="19" t="s">
        <v>11</v>
      </c>
      <c r="C8" s="6" t="s">
        <v>28</v>
      </c>
      <c r="D8" s="21">
        <v>1</v>
      </c>
      <c r="E8" s="21">
        <v>9</v>
      </c>
      <c r="F8" s="6" t="s">
        <v>20</v>
      </c>
      <c r="G8" s="33" t="s">
        <v>41</v>
      </c>
      <c r="H8" s="89">
        <v>1</v>
      </c>
      <c r="I8" s="6" t="s">
        <v>20</v>
      </c>
      <c r="J8" s="89">
        <v>2</v>
      </c>
      <c r="K8" s="6" t="s">
        <v>20</v>
      </c>
      <c r="L8" s="89">
        <v>2</v>
      </c>
      <c r="M8" s="7" t="s">
        <v>20</v>
      </c>
    </row>
    <row r="9" spans="2:18">
      <c r="B9" s="19" t="s">
        <v>12</v>
      </c>
      <c r="C9" s="6" t="s">
        <v>29</v>
      </c>
      <c r="D9" s="21">
        <v>0</v>
      </c>
      <c r="E9" s="21">
        <v>30</v>
      </c>
      <c r="F9" s="6" t="s">
        <v>20</v>
      </c>
      <c r="G9" s="33" t="s">
        <v>40</v>
      </c>
      <c r="H9" s="88">
        <v>22</v>
      </c>
      <c r="I9" s="6" t="s">
        <v>20</v>
      </c>
      <c r="J9" s="88">
        <v>19</v>
      </c>
      <c r="K9" s="6" t="s">
        <v>20</v>
      </c>
      <c r="L9" s="88">
        <v>10</v>
      </c>
      <c r="M9" s="7" t="s">
        <v>20</v>
      </c>
    </row>
    <row r="10" spans="2:18">
      <c r="B10" s="19" t="s">
        <v>13</v>
      </c>
      <c r="C10" s="6" t="s">
        <v>27</v>
      </c>
      <c r="D10" s="21">
        <v>0</v>
      </c>
      <c r="E10" s="21">
        <v>2200</v>
      </c>
      <c r="F10" s="6" t="s">
        <v>20</v>
      </c>
      <c r="G10" s="33" t="s">
        <v>42</v>
      </c>
      <c r="H10" s="88">
        <v>0</v>
      </c>
      <c r="I10" s="6" t="s">
        <v>20</v>
      </c>
      <c r="J10" s="88">
        <v>0</v>
      </c>
      <c r="K10" s="6" t="s">
        <v>20</v>
      </c>
      <c r="L10" s="88">
        <v>27</v>
      </c>
      <c r="M10" s="7" t="s">
        <v>20</v>
      </c>
    </row>
    <row r="11" spans="2:18">
      <c r="B11" s="19" t="s">
        <v>14</v>
      </c>
      <c r="C11" s="6" t="s">
        <v>30</v>
      </c>
      <c r="D11" s="21">
        <v>0</v>
      </c>
      <c r="E11" s="21">
        <v>1000000</v>
      </c>
      <c r="F11" s="6" t="s">
        <v>20</v>
      </c>
      <c r="G11" s="33" t="s">
        <v>52</v>
      </c>
      <c r="H11" s="88">
        <v>1000000</v>
      </c>
      <c r="I11" s="6" t="s">
        <v>20</v>
      </c>
      <c r="J11" s="88">
        <v>1000000</v>
      </c>
      <c r="K11" s="6" t="s">
        <v>20</v>
      </c>
      <c r="L11" s="88">
        <v>494</v>
      </c>
      <c r="M11" s="7" t="s">
        <v>20</v>
      </c>
    </row>
    <row r="12" spans="2:18">
      <c r="B12" s="19" t="s">
        <v>15</v>
      </c>
      <c r="C12" s="6" t="s">
        <v>35</v>
      </c>
      <c r="D12" s="21">
        <v>1</v>
      </c>
      <c r="E12" s="21">
        <v>7</v>
      </c>
      <c r="F12" s="6" t="s">
        <v>20</v>
      </c>
      <c r="G12" s="33" t="s">
        <v>39</v>
      </c>
      <c r="H12" s="89">
        <v>3</v>
      </c>
      <c r="I12" s="22" t="s">
        <v>20</v>
      </c>
      <c r="J12" s="89">
        <v>2</v>
      </c>
      <c r="K12" s="22" t="s">
        <v>20</v>
      </c>
      <c r="L12" s="89">
        <v>2</v>
      </c>
      <c r="M12" s="7" t="s">
        <v>20</v>
      </c>
    </row>
    <row r="13" spans="2:18">
      <c r="B13" s="19" t="s">
        <v>16</v>
      </c>
      <c r="C13" s="6" t="s">
        <v>27</v>
      </c>
      <c r="D13" s="21">
        <v>0</v>
      </c>
      <c r="E13" s="21">
        <v>2200</v>
      </c>
      <c r="F13" s="6" t="s">
        <v>20</v>
      </c>
      <c r="G13" s="33" t="s">
        <v>42</v>
      </c>
      <c r="H13" s="88">
        <v>0</v>
      </c>
      <c r="I13" s="6" t="s">
        <v>20</v>
      </c>
      <c r="J13" s="88">
        <v>0</v>
      </c>
      <c r="K13" s="6" t="s">
        <v>20</v>
      </c>
      <c r="L13" s="88">
        <v>0</v>
      </c>
      <c r="M13" s="7" t="s">
        <v>20</v>
      </c>
    </row>
    <row r="14" spans="2:18">
      <c r="B14" s="19" t="s">
        <v>17</v>
      </c>
      <c r="C14" s="6" t="s">
        <v>31</v>
      </c>
      <c r="D14" s="21">
        <v>0</v>
      </c>
      <c r="E14" s="21">
        <v>30</v>
      </c>
      <c r="F14" s="6" t="s">
        <v>20</v>
      </c>
      <c r="G14" s="33" t="s">
        <v>40</v>
      </c>
      <c r="H14" s="88">
        <v>0</v>
      </c>
      <c r="I14" s="6" t="s">
        <v>20</v>
      </c>
      <c r="J14" s="88">
        <v>0</v>
      </c>
      <c r="K14" s="6" t="s">
        <v>20</v>
      </c>
      <c r="L14" s="88">
        <v>0</v>
      </c>
      <c r="M14" s="7" t="s">
        <v>20</v>
      </c>
    </row>
    <row r="15" spans="2:18">
      <c r="B15" s="19" t="s">
        <v>18</v>
      </c>
      <c r="C15" s="6" t="s">
        <v>49</v>
      </c>
      <c r="D15" s="21">
        <v>16</v>
      </c>
      <c r="E15" s="21"/>
      <c r="F15" s="6" t="s">
        <v>20</v>
      </c>
      <c r="G15" s="33" t="s">
        <v>43</v>
      </c>
      <c r="H15" s="89">
        <v>16</v>
      </c>
      <c r="I15" s="6" t="s">
        <v>20</v>
      </c>
      <c r="J15" s="89">
        <v>16</v>
      </c>
      <c r="K15" s="6" t="s">
        <v>20</v>
      </c>
      <c r="L15" s="89">
        <v>16</v>
      </c>
      <c r="M15" s="7" t="s">
        <v>20</v>
      </c>
    </row>
    <row r="16" spans="2:18">
      <c r="B16" s="19"/>
      <c r="C16" s="6" t="s">
        <v>50</v>
      </c>
      <c r="D16" s="21"/>
      <c r="E16" s="21">
        <v>435</v>
      </c>
      <c r="F16" s="6" t="s">
        <v>20</v>
      </c>
      <c r="G16" s="33" t="s">
        <v>43</v>
      </c>
      <c r="H16" s="89">
        <v>435</v>
      </c>
      <c r="I16" s="6" t="s">
        <v>20</v>
      </c>
      <c r="J16" s="89">
        <v>435</v>
      </c>
      <c r="K16" s="6" t="s">
        <v>20</v>
      </c>
      <c r="L16" s="89">
        <v>435</v>
      </c>
      <c r="M16" s="7" t="s">
        <v>20</v>
      </c>
    </row>
    <row r="17" spans="1:20">
      <c r="B17" s="23" t="s">
        <v>22</v>
      </c>
      <c r="C17" s="10" t="s">
        <v>32</v>
      </c>
      <c r="D17" s="17">
        <v>100</v>
      </c>
      <c r="E17" s="17">
        <v>1000000</v>
      </c>
      <c r="F17" s="10" t="s">
        <v>20</v>
      </c>
      <c r="G17" s="34" t="s">
        <v>52</v>
      </c>
      <c r="H17" s="90">
        <v>1000000</v>
      </c>
      <c r="I17" s="24" t="s">
        <v>20</v>
      </c>
      <c r="J17" s="90">
        <v>1000000</v>
      </c>
      <c r="K17" s="24" t="s">
        <v>20</v>
      </c>
      <c r="L17" s="90">
        <v>1000000</v>
      </c>
      <c r="M17" s="11" t="s">
        <v>20</v>
      </c>
    </row>
    <row r="18" spans="1:20">
      <c r="B18" s="12"/>
    </row>
    <row r="19" spans="1:20" ht="18.75">
      <c r="A19" s="67"/>
      <c r="B19" s="62"/>
      <c r="C19" s="63" t="s">
        <v>64</v>
      </c>
      <c r="D19" s="87">
        <v>465</v>
      </c>
      <c r="E19" s="64"/>
      <c r="F19" s="63"/>
      <c r="G19" s="65"/>
      <c r="H19" s="65" t="s">
        <v>76</v>
      </c>
      <c r="I19" s="65" t="s">
        <v>78</v>
      </c>
      <c r="J19" s="73">
        <f>L32-D19</f>
        <v>518.51754605761494</v>
      </c>
      <c r="K19" s="75" t="s">
        <v>79</v>
      </c>
      <c r="L19" s="73">
        <f>L28-D19</f>
        <v>1620.0939194359376</v>
      </c>
      <c r="M19" s="66" t="s">
        <v>21</v>
      </c>
      <c r="O19" s="1"/>
      <c r="P19" s="2" t="s">
        <v>0</v>
      </c>
      <c r="Q19" s="2"/>
      <c r="R19" s="3"/>
      <c r="S19" s="3"/>
      <c r="T19" s="4"/>
    </row>
    <row r="20" spans="1:20" ht="18.75">
      <c r="A20" s="67"/>
      <c r="B20" s="68"/>
      <c r="C20" s="69"/>
      <c r="D20" s="70"/>
      <c r="E20" s="70"/>
      <c r="F20" s="69"/>
      <c r="G20" s="71"/>
      <c r="H20" s="71" t="s">
        <v>77</v>
      </c>
      <c r="I20" s="71" t="s">
        <v>78</v>
      </c>
      <c r="J20" s="74">
        <f>L32+D19</f>
        <v>1448.5175460576149</v>
      </c>
      <c r="K20" s="76" t="s">
        <v>79</v>
      </c>
      <c r="L20" s="74">
        <f>L28+D19</f>
        <v>2550.0939194359376</v>
      </c>
      <c r="M20" s="72" t="s">
        <v>21</v>
      </c>
      <c r="O20" s="5"/>
      <c r="P20" s="6" t="s">
        <v>1</v>
      </c>
      <c r="Q20" s="6"/>
      <c r="R20" s="6"/>
      <c r="S20" s="91">
        <v>100</v>
      </c>
      <c r="T20" s="7" t="s">
        <v>20</v>
      </c>
    </row>
    <row r="21" spans="1:20">
      <c r="O21" s="5"/>
      <c r="P21" s="6" t="s">
        <v>81</v>
      </c>
      <c r="Q21" s="6"/>
      <c r="R21" s="6"/>
      <c r="S21" s="91">
        <v>5</v>
      </c>
      <c r="T21" s="7" t="s">
        <v>20</v>
      </c>
    </row>
    <row r="22" spans="1:20">
      <c r="D22" s="41"/>
      <c r="E22" s="15"/>
      <c r="F22" s="16" t="s">
        <v>80</v>
      </c>
      <c r="G22" s="36" t="s">
        <v>66</v>
      </c>
      <c r="H22" s="79">
        <f>L28-H28-$D$19</f>
        <v>7.8577345117564619</v>
      </c>
      <c r="I22" s="80" t="s">
        <v>21</v>
      </c>
      <c r="J22" s="79">
        <f>L28-J28-$D$19</f>
        <v>-4.7682111723788694</v>
      </c>
      <c r="K22" s="81" t="s">
        <v>21</v>
      </c>
      <c r="L22" s="20"/>
      <c r="M22" s="6"/>
      <c r="O22" s="5"/>
      <c r="P22" s="6" t="s">
        <v>82</v>
      </c>
      <c r="Q22" s="6"/>
      <c r="R22" s="6"/>
      <c r="S22" s="91">
        <v>1630</v>
      </c>
      <c r="T22" s="7" t="s">
        <v>21</v>
      </c>
    </row>
    <row r="23" spans="1:20">
      <c r="D23" s="42"/>
      <c r="E23" s="21"/>
      <c r="F23" s="43" t="s">
        <v>80</v>
      </c>
      <c r="G23" s="38" t="s">
        <v>55</v>
      </c>
      <c r="H23" s="78">
        <f t="shared" ref="H23:H26" si="0">L29-H29-$D$19</f>
        <v>-6.0135210970873914</v>
      </c>
      <c r="I23" s="77" t="s">
        <v>21</v>
      </c>
      <c r="J23" s="78">
        <f t="shared" ref="J23:J26" si="1">L29-J29-$D$19</f>
        <v>-6.6996384248719778</v>
      </c>
      <c r="K23" s="82" t="s">
        <v>21</v>
      </c>
      <c r="L23" s="20"/>
      <c r="M23" s="6"/>
      <c r="O23" s="5"/>
      <c r="P23" s="6" t="s">
        <v>2</v>
      </c>
      <c r="Q23" s="6"/>
      <c r="R23" s="6"/>
      <c r="S23" s="8">
        <f>159200*159200/(S22*S22*(S20+S21))</f>
        <v>90.849307015515748</v>
      </c>
      <c r="T23" s="7" t="s">
        <v>19</v>
      </c>
    </row>
    <row r="24" spans="1:20">
      <c r="D24" s="42"/>
      <c r="E24" s="21"/>
      <c r="F24" s="43" t="s">
        <v>80</v>
      </c>
      <c r="G24" s="38" t="s">
        <v>56</v>
      </c>
      <c r="H24" s="78">
        <f t="shared" si="0"/>
        <v>-11.327672177596696</v>
      </c>
      <c r="I24" s="77" t="s">
        <v>21</v>
      </c>
      <c r="J24" s="78">
        <f t="shared" si="1"/>
        <v>-10.926740087774078</v>
      </c>
      <c r="K24" s="82" t="s">
        <v>21</v>
      </c>
      <c r="L24" s="20"/>
      <c r="M24" s="6"/>
      <c r="O24" s="9"/>
      <c r="P24" s="10"/>
      <c r="Q24" s="10"/>
      <c r="R24" s="10"/>
      <c r="S24" s="10"/>
      <c r="T24" s="11"/>
    </row>
    <row r="25" spans="1:20" s="67" customFormat="1" ht="18.75">
      <c r="A25"/>
      <c r="B25"/>
      <c r="C25"/>
      <c r="D25" s="42"/>
      <c r="E25" s="21"/>
      <c r="F25" s="43" t="s">
        <v>80</v>
      </c>
      <c r="G25" s="38" t="s">
        <v>57</v>
      </c>
      <c r="H25" s="78">
        <f t="shared" si="0"/>
        <v>-8.6326342878966216</v>
      </c>
      <c r="I25" s="77" t="s">
        <v>21</v>
      </c>
      <c r="J25" s="78">
        <f t="shared" si="1"/>
        <v>-7.9631738589173438</v>
      </c>
      <c r="K25" s="82" t="s">
        <v>21</v>
      </c>
      <c r="L25" s="20"/>
      <c r="M25" s="6"/>
      <c r="O25"/>
      <c r="P25"/>
      <c r="Q25"/>
      <c r="R25"/>
      <c r="S25"/>
      <c r="T25"/>
    </row>
    <row r="26" spans="1:20" s="67" customFormat="1" ht="18.75">
      <c r="A26"/>
      <c r="B26"/>
      <c r="C26"/>
      <c r="D26" s="44"/>
      <c r="E26" s="17"/>
      <c r="F26" s="18" t="s">
        <v>80</v>
      </c>
      <c r="G26" s="40" t="s">
        <v>67</v>
      </c>
      <c r="H26" s="83">
        <f t="shared" si="0"/>
        <v>-3.376078725249954</v>
      </c>
      <c r="I26" s="84" t="s">
        <v>21</v>
      </c>
      <c r="J26" s="83">
        <f t="shared" si="1"/>
        <v>-2.6252373040880457</v>
      </c>
      <c r="K26" s="85" t="s">
        <v>21</v>
      </c>
      <c r="L26" s="20"/>
      <c r="M26" s="6"/>
      <c r="O26" s="1"/>
      <c r="P26" s="2" t="s">
        <v>3</v>
      </c>
      <c r="Q26" s="3"/>
      <c r="R26" s="3"/>
      <c r="S26" s="3"/>
      <c r="T26" s="4"/>
    </row>
    <row r="27" spans="1:20">
      <c r="D27" s="21"/>
      <c r="E27" s="21"/>
      <c r="F27" s="43"/>
      <c r="G27" s="20"/>
      <c r="H27" s="20"/>
      <c r="I27" s="20"/>
      <c r="J27" s="20"/>
      <c r="K27" s="20"/>
      <c r="L27" s="20"/>
      <c r="M27" s="6"/>
      <c r="N27" s="6"/>
      <c r="O27" s="5"/>
      <c r="P27" s="6" t="s">
        <v>4</v>
      </c>
      <c r="Q27" s="6"/>
      <c r="R27" s="6"/>
      <c r="S27" s="91">
        <v>91</v>
      </c>
      <c r="T27" s="7" t="s">
        <v>19</v>
      </c>
    </row>
    <row r="28" spans="1:20">
      <c r="B28" s="1"/>
      <c r="C28" s="3" t="s">
        <v>58</v>
      </c>
      <c r="D28" s="15"/>
      <c r="E28" s="35">
        <f>D15</f>
        <v>16</v>
      </c>
      <c r="F28" s="3" t="s">
        <v>20</v>
      </c>
      <c r="G28" s="36" t="s">
        <v>53</v>
      </c>
      <c r="H28" s="35">
        <f>159200/SQRT(H56*$H$4)</f>
        <v>1612.2361849241811</v>
      </c>
      <c r="I28" s="3" t="s">
        <v>21</v>
      </c>
      <c r="J28" s="35">
        <f>159200/SQRT(J56*$J$4)</f>
        <v>1624.8621306083164</v>
      </c>
      <c r="K28" s="3" t="s">
        <v>21</v>
      </c>
      <c r="L28" s="35">
        <f>159200/SQRT(L56*$L$4)</f>
        <v>2085.0939194359376</v>
      </c>
      <c r="M28" s="4" t="s">
        <v>21</v>
      </c>
      <c r="N28" s="6"/>
      <c r="O28" s="5"/>
      <c r="P28" s="6" t="s">
        <v>83</v>
      </c>
      <c r="Q28" s="6"/>
      <c r="R28" s="6"/>
      <c r="S28" s="91">
        <v>7500</v>
      </c>
      <c r="T28" s="7" t="s">
        <v>21</v>
      </c>
    </row>
    <row r="29" spans="1:20">
      <c r="B29" s="5"/>
      <c r="C29" s="6" t="s">
        <v>60</v>
      </c>
      <c r="D29" s="21"/>
      <c r="E29" s="37">
        <f>0.25*(E32-E28)+E28</f>
        <v>120.75</v>
      </c>
      <c r="F29" s="6" t="s">
        <v>20</v>
      </c>
      <c r="G29" s="38" t="s">
        <v>55</v>
      </c>
      <c r="H29" s="37">
        <f>159200/SQRT(H57*$H$4)</f>
        <v>910.25240388865075</v>
      </c>
      <c r="I29" s="6" t="s">
        <v>21</v>
      </c>
      <c r="J29" s="37">
        <f>159200/SQRT(J57*$J$4)</f>
        <v>910.93852121643533</v>
      </c>
      <c r="K29" s="6" t="s">
        <v>21</v>
      </c>
      <c r="L29" s="37">
        <f>159200/SQRT(L57*$L$4)</f>
        <v>1369.2388827915634</v>
      </c>
      <c r="M29" s="7" t="s">
        <v>21</v>
      </c>
      <c r="N29" s="6"/>
      <c r="O29" s="5"/>
      <c r="P29" s="6" t="s">
        <v>5</v>
      </c>
      <c r="Q29" s="6"/>
      <c r="R29" s="6"/>
      <c r="S29" s="92">
        <f>159200*159200/(S28*S28*S27)</f>
        <v>4.9513338217338214</v>
      </c>
      <c r="T29" s="7" t="s">
        <v>20</v>
      </c>
    </row>
    <row r="30" spans="1:20">
      <c r="B30" s="5"/>
      <c r="C30" s="6" t="s">
        <v>61</v>
      </c>
      <c r="D30" s="21"/>
      <c r="E30" s="37">
        <f>(E32+E28)/2</f>
        <v>225.5</v>
      </c>
      <c r="F30" s="6" t="s">
        <v>20</v>
      </c>
      <c r="G30" s="38" t="s">
        <v>56</v>
      </c>
      <c r="H30" s="37">
        <f>159200/SQRT(H58*$H$4)</f>
        <v>702.07590657767832</v>
      </c>
      <c r="I30" s="6" t="s">
        <v>21</v>
      </c>
      <c r="J30" s="37">
        <f>159200/SQRT(J58*$J$4)</f>
        <v>701.67497448785571</v>
      </c>
      <c r="K30" s="6" t="s">
        <v>21</v>
      </c>
      <c r="L30" s="37">
        <f>159200/SQRT(L58*$L$4)</f>
        <v>1155.7482344000816</v>
      </c>
      <c r="M30" s="7" t="s">
        <v>21</v>
      </c>
      <c r="N30" s="6"/>
      <c r="O30" s="9"/>
      <c r="P30" s="10"/>
      <c r="Q30" s="10"/>
      <c r="R30" s="10"/>
      <c r="S30" s="10"/>
      <c r="T30" s="11"/>
    </row>
    <row r="31" spans="1:20">
      <c r="B31" s="5"/>
      <c r="C31" s="6" t="s">
        <v>62</v>
      </c>
      <c r="D31" s="21"/>
      <c r="E31" s="37">
        <f>0.75*(E32-E28)+E28</f>
        <v>330.25</v>
      </c>
      <c r="F31" s="6" t="s">
        <v>20</v>
      </c>
      <c r="G31" s="38" t="s">
        <v>57</v>
      </c>
      <c r="H31" s="37">
        <f>159200/SQRT(H59*$H$4)</f>
        <v>592.32051385463285</v>
      </c>
      <c r="I31" s="6" t="s">
        <v>21</v>
      </c>
      <c r="J31" s="37">
        <f>159200/SQRT(J59*$J$4)</f>
        <v>591.65105342565357</v>
      </c>
      <c r="K31" s="6" t="s">
        <v>21</v>
      </c>
      <c r="L31" s="37">
        <f>159200/SQRT(L59*$L$4)</f>
        <v>1048.6878795667362</v>
      </c>
      <c r="M31" s="7" t="s">
        <v>21</v>
      </c>
      <c r="N31" s="6"/>
      <c r="O31" s="86"/>
      <c r="P31" s="86" t="s">
        <v>85</v>
      </c>
      <c r="Q31" s="86"/>
      <c r="R31" s="86"/>
      <c r="S31" s="86"/>
      <c r="T31" s="86"/>
    </row>
    <row r="32" spans="1:20">
      <c r="B32" s="9"/>
      <c r="C32" s="10" t="s">
        <v>59</v>
      </c>
      <c r="D32" s="17"/>
      <c r="E32" s="39">
        <f>E16</f>
        <v>435</v>
      </c>
      <c r="F32" s="10" t="s">
        <v>20</v>
      </c>
      <c r="G32" s="40" t="s">
        <v>54</v>
      </c>
      <c r="H32" s="39">
        <f>159200/SQRT(H60*$H$4)</f>
        <v>521.89362478286489</v>
      </c>
      <c r="I32" s="10" t="s">
        <v>21</v>
      </c>
      <c r="J32" s="39">
        <f>159200/SQRT(J60*$J$4)</f>
        <v>521.14278336170298</v>
      </c>
      <c r="K32" s="10" t="s">
        <v>21</v>
      </c>
      <c r="L32" s="39">
        <f>159200/SQRT(L60*$L$4)</f>
        <v>983.51754605761494</v>
      </c>
      <c r="M32" s="11" t="s">
        <v>21</v>
      </c>
      <c r="N32" s="6"/>
      <c r="O32" s="86"/>
      <c r="P32" s="86" t="s">
        <v>84</v>
      </c>
      <c r="Q32" s="86"/>
      <c r="R32" s="86"/>
      <c r="S32" s="86"/>
      <c r="T32" s="86"/>
    </row>
    <row r="33" spans="3:20" ht="18.75">
      <c r="N33" s="6"/>
      <c r="O33" s="67"/>
      <c r="P33" s="67"/>
      <c r="Q33" s="67"/>
      <c r="R33" s="67"/>
      <c r="S33" s="67"/>
      <c r="T33" s="67"/>
    </row>
    <row r="34" spans="3:20" ht="18.75">
      <c r="C34" t="s">
        <v>75</v>
      </c>
      <c r="D34" s="41"/>
      <c r="E34" s="15"/>
      <c r="F34" s="54" t="s">
        <v>68</v>
      </c>
      <c r="G34" s="3"/>
      <c r="H34" s="59">
        <f>SUM(H6:H10)</f>
        <v>25</v>
      </c>
      <c r="I34" s="3" t="s">
        <v>20</v>
      </c>
      <c r="J34" s="59">
        <f>SUM(J6:J10)</f>
        <v>23</v>
      </c>
      <c r="K34" s="3" t="s">
        <v>20</v>
      </c>
      <c r="L34" s="59">
        <f>SUM(L6:L10)</f>
        <v>42</v>
      </c>
      <c r="M34" s="4" t="s">
        <v>20</v>
      </c>
      <c r="N34" s="6"/>
      <c r="O34" s="67"/>
      <c r="P34" s="67"/>
      <c r="Q34" s="67"/>
      <c r="R34" s="67"/>
      <c r="S34" s="67"/>
      <c r="T34" s="67"/>
    </row>
    <row r="35" spans="3:20">
      <c r="D35" s="42"/>
      <c r="E35" s="21"/>
      <c r="F35" s="53" t="s">
        <v>69</v>
      </c>
      <c r="G35" s="6"/>
      <c r="H35" s="60">
        <f>SUM(H12:H14)</f>
        <v>3</v>
      </c>
      <c r="I35" s="6" t="s">
        <v>20</v>
      </c>
      <c r="J35" s="60">
        <f>SUM(J12:J14)</f>
        <v>2</v>
      </c>
      <c r="K35" s="6" t="s">
        <v>20</v>
      </c>
      <c r="L35" s="60">
        <f>SUM(L12:L14)</f>
        <v>2</v>
      </c>
      <c r="M35" s="7" t="s">
        <v>20</v>
      </c>
      <c r="N35" s="6"/>
    </row>
    <row r="36" spans="3:20">
      <c r="D36" s="41"/>
      <c r="E36" s="15"/>
      <c r="F36" s="55" t="s">
        <v>71</v>
      </c>
      <c r="G36" s="36" t="s">
        <v>66</v>
      </c>
      <c r="H36" s="59">
        <f>H35+$E$28</f>
        <v>19</v>
      </c>
      <c r="I36" s="3" t="s">
        <v>20</v>
      </c>
      <c r="J36" s="59">
        <f>J35+$E$28</f>
        <v>18</v>
      </c>
      <c r="K36" s="3" t="s">
        <v>20</v>
      </c>
      <c r="L36" s="59">
        <f>L35+$E$28</f>
        <v>18</v>
      </c>
      <c r="M36" s="4" t="s">
        <v>20</v>
      </c>
      <c r="N36" s="6"/>
    </row>
    <row r="37" spans="3:20">
      <c r="D37" s="42"/>
      <c r="E37" s="21"/>
      <c r="F37" s="56" t="s">
        <v>71</v>
      </c>
      <c r="G37" s="38" t="s">
        <v>55</v>
      </c>
      <c r="H37" s="60">
        <f>H35+$E$29</f>
        <v>123.75</v>
      </c>
      <c r="I37" s="6" t="s">
        <v>20</v>
      </c>
      <c r="J37" s="60">
        <f>J35+$E$29</f>
        <v>122.75</v>
      </c>
      <c r="K37" s="6" t="s">
        <v>20</v>
      </c>
      <c r="L37" s="60">
        <f>L35+$E$29</f>
        <v>122.75</v>
      </c>
      <c r="M37" s="7" t="s">
        <v>20</v>
      </c>
      <c r="N37" s="6"/>
    </row>
    <row r="38" spans="3:20">
      <c r="D38" s="42"/>
      <c r="E38" s="21"/>
      <c r="F38" s="56" t="s">
        <v>71</v>
      </c>
      <c r="G38" s="38" t="s">
        <v>56</v>
      </c>
      <c r="H38" s="60">
        <f>H35+$E$30</f>
        <v>228.5</v>
      </c>
      <c r="I38" s="6" t="s">
        <v>20</v>
      </c>
      <c r="J38" s="60">
        <f>J35+$E$30</f>
        <v>227.5</v>
      </c>
      <c r="K38" s="6" t="s">
        <v>20</v>
      </c>
      <c r="L38" s="60">
        <f>L35+$E$30</f>
        <v>227.5</v>
      </c>
      <c r="M38" s="7" t="s">
        <v>20</v>
      </c>
      <c r="N38" s="6"/>
    </row>
    <row r="39" spans="3:20">
      <c r="D39" s="42"/>
      <c r="E39" s="21"/>
      <c r="F39" s="56" t="s">
        <v>71</v>
      </c>
      <c r="G39" s="38" t="s">
        <v>57</v>
      </c>
      <c r="H39" s="60">
        <f>H35+$E$31</f>
        <v>333.25</v>
      </c>
      <c r="I39" s="6" t="s">
        <v>20</v>
      </c>
      <c r="J39" s="60">
        <f>J35+$E$31</f>
        <v>332.25</v>
      </c>
      <c r="K39" s="6" t="s">
        <v>20</v>
      </c>
      <c r="L39" s="60">
        <f>L35+$E$31</f>
        <v>332.25</v>
      </c>
      <c r="M39" s="7" t="s">
        <v>20</v>
      </c>
    </row>
    <row r="40" spans="3:20">
      <c r="D40" s="42"/>
      <c r="E40" s="21"/>
      <c r="F40" s="56" t="s">
        <v>71</v>
      </c>
      <c r="G40" s="38" t="s">
        <v>67</v>
      </c>
      <c r="H40" s="60">
        <f>H35+$E$32</f>
        <v>438</v>
      </c>
      <c r="I40" s="6" t="s">
        <v>20</v>
      </c>
      <c r="J40" s="60">
        <f>J35+$E$32</f>
        <v>437</v>
      </c>
      <c r="K40" s="6" t="s">
        <v>20</v>
      </c>
      <c r="L40" s="60">
        <f>L35+$E$32</f>
        <v>437</v>
      </c>
      <c r="M40" s="7" t="s">
        <v>20</v>
      </c>
    </row>
    <row r="41" spans="3:20">
      <c r="D41" s="41"/>
      <c r="E41" s="15"/>
      <c r="F41" s="55" t="s">
        <v>70</v>
      </c>
      <c r="G41" s="36" t="s">
        <v>66</v>
      </c>
      <c r="H41" s="59">
        <f>$H$11*H36/($H$11+H36)</f>
        <v>18.999639006858871</v>
      </c>
      <c r="I41" s="3" t="s">
        <v>20</v>
      </c>
      <c r="J41" s="59">
        <f>$J$11*J36/($J$11+J36)</f>
        <v>17.999676005831894</v>
      </c>
      <c r="K41" s="3" t="s">
        <v>20</v>
      </c>
      <c r="L41" s="59">
        <f>$L$11*L36/($L$11+L36)</f>
        <v>17.3671875</v>
      </c>
      <c r="M41" s="4" t="s">
        <v>20</v>
      </c>
    </row>
    <row r="42" spans="3:20">
      <c r="D42" s="42"/>
      <c r="E42" s="21"/>
      <c r="F42" s="56" t="s">
        <v>70</v>
      </c>
      <c r="G42" s="38" t="s">
        <v>55</v>
      </c>
      <c r="H42" s="60">
        <f t="shared" ref="H42:H45" si="2">$H$11*H37/($H$11+H37)</f>
        <v>123.73468783238074</v>
      </c>
      <c r="I42" s="6" t="s">
        <v>20</v>
      </c>
      <c r="J42" s="60">
        <f t="shared" ref="J42:J45" si="3">$J$11*J37/($J$11+J37)</f>
        <v>122.7349342868163</v>
      </c>
      <c r="K42" s="6" t="s">
        <v>20</v>
      </c>
      <c r="L42" s="60">
        <f t="shared" ref="L42:L45" si="4">$L$11*L37/($L$11+L37)</f>
        <v>98.319416295095252</v>
      </c>
      <c r="M42" s="7" t="s">
        <v>20</v>
      </c>
    </row>
    <row r="43" spans="3:20">
      <c r="D43" s="42"/>
      <c r="E43" s="21"/>
      <c r="F43" s="56" t="s">
        <v>70</v>
      </c>
      <c r="G43" s="38" t="s">
        <v>56</v>
      </c>
      <c r="H43" s="60">
        <f t="shared" si="2"/>
        <v>228.44779967777362</v>
      </c>
      <c r="I43" s="6" t="s">
        <v>20</v>
      </c>
      <c r="J43" s="60">
        <f t="shared" si="3"/>
        <v>227.44825552186879</v>
      </c>
      <c r="K43" s="6" t="s">
        <v>20</v>
      </c>
      <c r="L43" s="60">
        <f t="shared" si="4"/>
        <v>155.76576576576576</v>
      </c>
      <c r="M43" s="7" t="s">
        <v>20</v>
      </c>
    </row>
    <row r="44" spans="3:20">
      <c r="D44" s="42"/>
      <c r="E44" s="21"/>
      <c r="F44" s="56" t="s">
        <v>70</v>
      </c>
      <c r="G44" s="38" t="s">
        <v>57</v>
      </c>
      <c r="H44" s="60">
        <f t="shared" si="2"/>
        <v>333.13898143443697</v>
      </c>
      <c r="I44" s="6" t="s">
        <v>20</v>
      </c>
      <c r="J44" s="60">
        <f t="shared" si="3"/>
        <v>332.13964660241635</v>
      </c>
      <c r="K44" s="6" t="s">
        <v>20</v>
      </c>
      <c r="L44" s="60">
        <f t="shared" si="4"/>
        <v>198.64629349470499</v>
      </c>
      <c r="M44" s="7" t="s">
        <v>20</v>
      </c>
    </row>
    <row r="45" spans="3:20">
      <c r="D45" s="42"/>
      <c r="E45" s="21"/>
      <c r="F45" s="56" t="s">
        <v>70</v>
      </c>
      <c r="G45" s="38" t="s">
        <v>67</v>
      </c>
      <c r="H45" s="60">
        <f t="shared" si="2"/>
        <v>437.80823999088398</v>
      </c>
      <c r="I45" s="6" t="s">
        <v>20</v>
      </c>
      <c r="J45" s="60">
        <f t="shared" si="3"/>
        <v>436.80911441699976</v>
      </c>
      <c r="K45" s="6" t="s">
        <v>20</v>
      </c>
      <c r="L45" s="60">
        <f t="shared" si="4"/>
        <v>231.87755102040816</v>
      </c>
      <c r="M45" s="7" t="s">
        <v>20</v>
      </c>
    </row>
    <row r="46" spans="3:20">
      <c r="D46" s="41"/>
      <c r="E46" s="15"/>
      <c r="F46" s="55" t="s">
        <v>72</v>
      </c>
      <c r="G46" s="36" t="s">
        <v>66</v>
      </c>
      <c r="H46" s="59">
        <f>$H$34+H41</f>
        <v>43.999639006858871</v>
      </c>
      <c r="I46" s="3" t="s">
        <v>20</v>
      </c>
      <c r="J46" s="59">
        <f>$J$34+J41</f>
        <v>40.999676005831894</v>
      </c>
      <c r="K46" s="3" t="s">
        <v>20</v>
      </c>
      <c r="L46" s="59">
        <f>$L$34+L41</f>
        <v>59.3671875</v>
      </c>
      <c r="M46" s="4" t="s">
        <v>20</v>
      </c>
    </row>
    <row r="47" spans="3:20">
      <c r="D47" s="42"/>
      <c r="E47" s="21"/>
      <c r="F47" s="56" t="s">
        <v>72</v>
      </c>
      <c r="G47" s="38" t="s">
        <v>55</v>
      </c>
      <c r="H47" s="60">
        <f t="shared" ref="H47:H50" si="5">$H$34+H42</f>
        <v>148.73468783238076</v>
      </c>
      <c r="I47" s="6" t="s">
        <v>20</v>
      </c>
      <c r="J47" s="60">
        <f t="shared" ref="J47:J50" si="6">$J$34+J42</f>
        <v>145.7349342868163</v>
      </c>
      <c r="K47" s="6" t="s">
        <v>20</v>
      </c>
      <c r="L47" s="60">
        <f t="shared" ref="L47:L50" si="7">$L$34+L42</f>
        <v>140.31941629509527</v>
      </c>
      <c r="M47" s="7" t="s">
        <v>20</v>
      </c>
    </row>
    <row r="48" spans="3:20">
      <c r="D48" s="42"/>
      <c r="E48" s="21"/>
      <c r="F48" s="56" t="s">
        <v>72</v>
      </c>
      <c r="G48" s="38" t="s">
        <v>56</v>
      </c>
      <c r="H48" s="60">
        <f t="shared" si="5"/>
        <v>253.44779967777362</v>
      </c>
      <c r="I48" s="6" t="s">
        <v>20</v>
      </c>
      <c r="J48" s="60">
        <f t="shared" si="6"/>
        <v>250.44825552186879</v>
      </c>
      <c r="K48" s="6" t="s">
        <v>20</v>
      </c>
      <c r="L48" s="60">
        <f t="shared" si="7"/>
        <v>197.76576576576576</v>
      </c>
      <c r="M48" s="7" t="s">
        <v>20</v>
      </c>
    </row>
    <row r="49" spans="4:15">
      <c r="D49" s="42"/>
      <c r="E49" s="21"/>
      <c r="F49" s="56" t="s">
        <v>72</v>
      </c>
      <c r="G49" s="38" t="s">
        <v>57</v>
      </c>
      <c r="H49" s="60">
        <f t="shared" si="5"/>
        <v>358.13898143443697</v>
      </c>
      <c r="I49" s="6" t="s">
        <v>20</v>
      </c>
      <c r="J49" s="60">
        <f t="shared" si="6"/>
        <v>355.13964660241635</v>
      </c>
      <c r="K49" s="6" t="s">
        <v>20</v>
      </c>
      <c r="L49" s="60">
        <f t="shared" si="7"/>
        <v>240.64629349470499</v>
      </c>
      <c r="M49" s="7" t="s">
        <v>20</v>
      </c>
    </row>
    <row r="50" spans="4:15">
      <c r="D50" s="42"/>
      <c r="E50" s="21"/>
      <c r="F50" s="56" t="s">
        <v>72</v>
      </c>
      <c r="G50" s="38" t="s">
        <v>67</v>
      </c>
      <c r="H50" s="60">
        <f t="shared" si="5"/>
        <v>462.80823999088398</v>
      </c>
      <c r="I50" s="6" t="s">
        <v>20</v>
      </c>
      <c r="J50" s="60">
        <f t="shared" si="6"/>
        <v>459.80911441699976</v>
      </c>
      <c r="K50" s="6" t="s">
        <v>20</v>
      </c>
      <c r="L50" s="60">
        <f t="shared" si="7"/>
        <v>273.87755102040819</v>
      </c>
      <c r="M50" s="7" t="s">
        <v>20</v>
      </c>
    </row>
    <row r="51" spans="4:15">
      <c r="D51" s="41"/>
      <c r="E51" s="15"/>
      <c r="F51" s="55" t="s">
        <v>73</v>
      </c>
      <c r="G51" s="36" t="s">
        <v>66</v>
      </c>
      <c r="H51" s="59">
        <f>$H$17*H46/($H$17+H46)</f>
        <v>43.997703123804293</v>
      </c>
      <c r="I51" s="3" t="s">
        <v>20</v>
      </c>
      <c r="J51" s="59">
        <f>$H$17*J46/($H$17+J46)</f>
        <v>40.997995101315858</v>
      </c>
      <c r="K51" s="3" t="s">
        <v>20</v>
      </c>
      <c r="L51" s="59">
        <f>$H$17*L46/($H$17+L46)</f>
        <v>59.363663246273369</v>
      </c>
      <c r="M51" s="4" t="s">
        <v>20</v>
      </c>
    </row>
    <row r="52" spans="4:15">
      <c r="D52" s="42"/>
      <c r="E52" s="21"/>
      <c r="F52" s="56" t="s">
        <v>73</v>
      </c>
      <c r="G52" s="38" t="s">
        <v>55</v>
      </c>
      <c r="H52" s="60">
        <f t="shared" ref="H52:H55" si="8">$H$17*H47/($H$17+H47)</f>
        <v>148.71256911483673</v>
      </c>
      <c r="I52" s="6" t="s">
        <v>20</v>
      </c>
      <c r="J52" s="60">
        <f t="shared" ref="J52:J55" si="9">$H$17*J47/($H$17+J47)</f>
        <v>145.71369871051004</v>
      </c>
      <c r="K52" s="6" t="s">
        <v>20</v>
      </c>
      <c r="L52" s="60">
        <f t="shared" ref="L52:L55" si="10">$H$17*L47/($H$17+L47)</f>
        <v>140.29972951894283</v>
      </c>
      <c r="M52" s="7" t="s">
        <v>20</v>
      </c>
      <c r="N52" s="6"/>
    </row>
    <row r="53" spans="4:15">
      <c r="D53" s="42"/>
      <c r="E53" s="21"/>
      <c r="F53" s="56" t="s">
        <v>73</v>
      </c>
      <c r="G53" s="38" t="s">
        <v>56</v>
      </c>
      <c r="H53" s="60">
        <f t="shared" si="8"/>
        <v>253.38358016690586</v>
      </c>
      <c r="I53" s="6" t="s">
        <v>20</v>
      </c>
      <c r="J53" s="60">
        <f t="shared" si="9"/>
        <v>250.3855468984402</v>
      </c>
      <c r="K53" s="6" t="s">
        <v>20</v>
      </c>
      <c r="L53" s="60">
        <f t="shared" si="10"/>
        <v>197.72666220100325</v>
      </c>
      <c r="M53" s="7" t="s">
        <v>20</v>
      </c>
      <c r="N53" s="6"/>
    </row>
    <row r="54" spans="4:15">
      <c r="D54" s="42"/>
      <c r="E54" s="21"/>
      <c r="F54" s="56" t="s">
        <v>73</v>
      </c>
      <c r="G54" s="38" t="s">
        <v>57</v>
      </c>
      <c r="H54" s="60">
        <f t="shared" si="8"/>
        <v>358.01076382413845</v>
      </c>
      <c r="I54" s="6" t="s">
        <v>20</v>
      </c>
      <c r="J54" s="60">
        <f t="shared" si="9"/>
        <v>355.01356720961843</v>
      </c>
      <c r="K54" s="6" t="s">
        <v>20</v>
      </c>
      <c r="L54" s="60">
        <f t="shared" si="10"/>
        <v>240.58839678875992</v>
      </c>
      <c r="M54" s="7" t="s">
        <v>20</v>
      </c>
      <c r="N54" s="6"/>
    </row>
    <row r="55" spans="4:15">
      <c r="D55" s="44"/>
      <c r="E55" s="17"/>
      <c r="F55" s="57" t="s">
        <v>73</v>
      </c>
      <c r="G55" s="40" t="s">
        <v>67</v>
      </c>
      <c r="H55" s="61">
        <f t="shared" si="8"/>
        <v>462.59414760759961</v>
      </c>
      <c r="I55" s="10" t="s">
        <v>20</v>
      </c>
      <c r="J55" s="61">
        <f t="shared" si="9"/>
        <v>459.59778716549522</v>
      </c>
      <c r="K55" s="10" t="s">
        <v>20</v>
      </c>
      <c r="L55" s="61">
        <f t="shared" si="10"/>
        <v>273.8025626450879</v>
      </c>
      <c r="M55" s="11" t="s">
        <v>20</v>
      </c>
      <c r="N55" s="6"/>
    </row>
    <row r="56" spans="4:15">
      <c r="D56" s="41"/>
      <c r="E56" s="15"/>
      <c r="F56" s="16" t="s">
        <v>65</v>
      </c>
      <c r="G56" s="36" t="s">
        <v>66</v>
      </c>
      <c r="H56" s="59">
        <f>H51+$H$5</f>
        <v>48.997703123804293</v>
      </c>
      <c r="I56" s="3" t="s">
        <v>20</v>
      </c>
      <c r="J56" s="59">
        <f>J51+$J$5</f>
        <v>47.997995101315858</v>
      </c>
      <c r="K56" s="3" t="s">
        <v>20</v>
      </c>
      <c r="L56" s="59">
        <f>L51+$L$5</f>
        <v>61.363663246273369</v>
      </c>
      <c r="M56" s="4" t="s">
        <v>20</v>
      </c>
      <c r="N56" s="6"/>
    </row>
    <row r="57" spans="4:15">
      <c r="D57" s="42"/>
      <c r="E57" s="21"/>
      <c r="F57" s="43" t="s">
        <v>65</v>
      </c>
      <c r="G57" s="38" t="s">
        <v>55</v>
      </c>
      <c r="H57" s="60">
        <f t="shared" ref="H57:H60" si="11">H52+$H$5</f>
        <v>153.71256911483673</v>
      </c>
      <c r="I57" s="6" t="s">
        <v>20</v>
      </c>
      <c r="J57" s="60">
        <f t="shared" ref="J57:J60" si="12">J52+$J$5</f>
        <v>152.71369871051004</v>
      </c>
      <c r="K57" s="6" t="s">
        <v>20</v>
      </c>
      <c r="L57" s="60">
        <f t="shared" ref="L57:L60" si="13">L52+$L$5</f>
        <v>142.29972951894283</v>
      </c>
      <c r="M57" s="7" t="s">
        <v>20</v>
      </c>
      <c r="N57" s="6"/>
    </row>
    <row r="58" spans="4:15">
      <c r="D58" s="42"/>
      <c r="E58" s="21"/>
      <c r="F58" s="43" t="s">
        <v>65</v>
      </c>
      <c r="G58" s="38" t="s">
        <v>56</v>
      </c>
      <c r="H58" s="60">
        <f t="shared" si="11"/>
        <v>258.38358016690586</v>
      </c>
      <c r="I58" s="6" t="s">
        <v>20</v>
      </c>
      <c r="J58" s="60">
        <f t="shared" si="12"/>
        <v>257.38554689844023</v>
      </c>
      <c r="K58" s="6" t="s">
        <v>20</v>
      </c>
      <c r="L58" s="60">
        <f t="shared" si="13"/>
        <v>199.72666220100325</v>
      </c>
      <c r="M58" s="7" t="s">
        <v>20</v>
      </c>
      <c r="N58" s="6"/>
    </row>
    <row r="59" spans="4:15">
      <c r="D59" s="42"/>
      <c r="E59" s="21"/>
      <c r="F59" s="43" t="s">
        <v>65</v>
      </c>
      <c r="G59" s="38" t="s">
        <v>57</v>
      </c>
      <c r="H59" s="60">
        <f t="shared" si="11"/>
        <v>363.01076382413845</v>
      </c>
      <c r="I59" s="6" t="s">
        <v>20</v>
      </c>
      <c r="J59" s="60">
        <f t="shared" si="12"/>
        <v>362.01356720961843</v>
      </c>
      <c r="K59" s="6" t="s">
        <v>20</v>
      </c>
      <c r="L59" s="60">
        <f t="shared" si="13"/>
        <v>242.58839678875992</v>
      </c>
      <c r="M59" s="7" t="s">
        <v>20</v>
      </c>
      <c r="N59" s="6"/>
    </row>
    <row r="60" spans="4:15">
      <c r="D60" s="44"/>
      <c r="E60" s="17"/>
      <c r="F60" s="18" t="s">
        <v>65</v>
      </c>
      <c r="G60" s="40" t="s">
        <v>67</v>
      </c>
      <c r="H60" s="61">
        <f t="shared" si="11"/>
        <v>467.59414760759961</v>
      </c>
      <c r="I60" s="10" t="s">
        <v>20</v>
      </c>
      <c r="J60" s="61">
        <f t="shared" si="12"/>
        <v>466.59778716549522</v>
      </c>
      <c r="K60" s="10" t="s">
        <v>20</v>
      </c>
      <c r="L60" s="61">
        <f t="shared" si="13"/>
        <v>275.8025626450879</v>
      </c>
      <c r="M60" s="11" t="s">
        <v>20</v>
      </c>
      <c r="N60" s="6"/>
      <c r="O60" s="6"/>
    </row>
    <row r="61" spans="4:15">
      <c r="N61" s="6"/>
      <c r="O61" s="6"/>
    </row>
    <row r="62" spans="4:15">
      <c r="N62" s="6"/>
      <c r="O62" s="6"/>
    </row>
    <row r="63" spans="4:15">
      <c r="N63" s="6"/>
      <c r="O63" s="6"/>
    </row>
    <row r="64" spans="4:15">
      <c r="N64" s="6"/>
      <c r="O64" s="6"/>
    </row>
    <row r="65" spans="15:15">
      <c r="O65" s="6"/>
    </row>
    <row r="66" spans="15:15">
      <c r="O66" s="6"/>
    </row>
    <row r="67" spans="15:15">
      <c r="O67" s="6"/>
    </row>
    <row r="68" spans="15:15">
      <c r="O68" s="6"/>
    </row>
    <row r="69" spans="15:15">
      <c r="O69" s="6"/>
    </row>
    <row r="70" spans="15:15">
      <c r="O70" s="6"/>
    </row>
    <row r="71" spans="15:15">
      <c r="O71" s="6"/>
    </row>
    <row r="72" spans="15:15">
      <c r="O72" s="6"/>
    </row>
  </sheetData>
  <sheetProtection sheet="1" objects="1" scenarios="1" selectLockedCells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LOCHNYHA</dc:creator>
  <cp:lastModifiedBy>LOCHNYHA</cp:lastModifiedBy>
  <dcterms:created xsi:type="dcterms:W3CDTF">2023-09-23T16:14:50Z</dcterms:created>
  <dcterms:modified xsi:type="dcterms:W3CDTF">2023-09-24T20:36:36Z</dcterms:modified>
</cp:coreProperties>
</file>